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embeddings/oleObject2.bin" ContentType="application/vnd.openxmlformats-officedocument.oleObject"/>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C:\Users\Julieth\Downloads\"/>
    </mc:Choice>
  </mc:AlternateContent>
  <xr:revisionPtr revIDLastSave="0" documentId="13_ncr:1_{E661703E-DA6B-4B5C-B72F-9F260DE10243}" xr6:coauthVersionLast="47" xr6:coauthVersionMax="47" xr10:uidLastSave="{00000000-0000-0000-0000-000000000000}"/>
  <bookViews>
    <workbookView xWindow="-120" yWindow="-120" windowWidth="20730" windowHeight="11040" tabRatio="559" firstSheet="3" activeTab="3" xr2:uid="{00000000-000D-0000-FFFF-FFFF00000000}"/>
  </bookViews>
  <sheets>
    <sheet name="Riesgos Corrupción" sheetId="2" state="hidden" r:id="rId1"/>
    <sheet name="Conceptos Guía " sheetId="5" r:id="rId2"/>
    <sheet name="Fórmulas " sheetId="4" state="hidden" r:id="rId3"/>
    <sheet name="Gestión de Riesgos " sheetId="6" r:id="rId4"/>
  </sheets>
  <externalReferences>
    <externalReference r:id="rId5"/>
  </externalReferences>
  <definedNames>
    <definedName name="_xlnm._FilterDatabase" localSheetId="2" hidden="1">'Fórmulas '!$H$4:$K$29</definedName>
    <definedName name="_xlnm._FilterDatabase" localSheetId="3" hidden="1">'Gestión de Riesgos '!$A$17:$AR$139</definedName>
    <definedName name="_xlnm._FilterDatabase" localSheetId="0" hidden="1">'Riesgos Corrupción'!$A$11:$BJ$44</definedName>
    <definedName name="_xlnm.Print_Area" localSheetId="0">'Riesgos Corrupción'!$A:$BQ</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V74" i="6" l="1" a="1"/>
  <c r="V74" i="6" s="1"/>
  <c r="U74" i="6" a="1"/>
  <c r="U74" i="6" s="1"/>
  <c r="M74" i="6"/>
  <c r="K74" i="6"/>
  <c r="V73" i="6" a="1"/>
  <c r="V73" i="6" s="1"/>
  <c r="U73" i="6" a="1"/>
  <c r="U73" i="6" s="1"/>
  <c r="Z73" i="6" s="1"/>
  <c r="D58" i="6"/>
  <c r="AB57" i="6"/>
  <c r="AB56" i="6"/>
  <c r="AB55" i="6"/>
  <c r="U54" i="6" a="1"/>
  <c r="U54" i="6" s="1"/>
  <c r="V54" i="6" a="1"/>
  <c r="V54" i="6" s="1"/>
  <c r="Z74" i="6" l="1"/>
  <c r="Z54" i="6"/>
  <c r="AA54" i="6" s="1"/>
  <c r="AB54" i="6" s="1"/>
  <c r="D19" i="6"/>
  <c r="D21" i="6"/>
  <c r="D107" i="6"/>
  <c r="D108" i="6"/>
  <c r="D109" i="6"/>
  <c r="D110" i="6"/>
  <c r="D111" i="6"/>
  <c r="D112" i="6"/>
  <c r="D113" i="6"/>
  <c r="D114" i="6"/>
  <c r="D115" i="6"/>
  <c r="D116" i="6"/>
  <c r="D117" i="6"/>
  <c r="D118" i="6"/>
  <c r="D119" i="6"/>
  <c r="D120" i="6"/>
  <c r="D121" i="6"/>
  <c r="D122" i="6"/>
  <c r="D123" i="6"/>
  <c r="D124" i="6"/>
  <c r="D125" i="6"/>
  <c r="D126" i="6"/>
  <c r="D127" i="6"/>
  <c r="D128" i="6"/>
  <c r="D129" i="6"/>
  <c r="D130" i="6"/>
  <c r="D131" i="6"/>
  <c r="D132" i="6"/>
  <c r="D133" i="6"/>
  <c r="D134" i="6"/>
  <c r="D135" i="6"/>
  <c r="D136" i="6"/>
  <c r="D137" i="6"/>
  <c r="D138" i="6"/>
  <c r="D139" i="6"/>
  <c r="D18" i="6"/>
  <c r="C19"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8" i="6"/>
  <c r="AD135" i="6" l="1"/>
  <c r="AD136" i="6"/>
  <c r="AD137" i="6"/>
  <c r="AD138" i="6"/>
  <c r="AD139" i="6"/>
  <c r="V135" i="6" a="1"/>
  <c r="V135" i="6" s="1"/>
  <c r="V136" i="6" a="1"/>
  <c r="V136" i="6" s="1"/>
  <c r="V137" i="6" a="1"/>
  <c r="V137" i="6" s="1"/>
  <c r="V138" i="6" a="1"/>
  <c r="V138" i="6" s="1"/>
  <c r="V139" i="6" a="1"/>
  <c r="V139" i="6" s="1"/>
  <c r="U135" i="6" a="1"/>
  <c r="U135" i="6" s="1"/>
  <c r="U136" i="6" a="1"/>
  <c r="U136" i="6" s="1"/>
  <c r="U137" i="6" a="1"/>
  <c r="U137" i="6" s="1"/>
  <c r="U138" i="6" a="1"/>
  <c r="U138" i="6" s="1"/>
  <c r="U139" i="6" a="1"/>
  <c r="U139" i="6" s="1"/>
  <c r="M135" i="6"/>
  <c r="M136" i="6"/>
  <c r="M137" i="6"/>
  <c r="M138" i="6"/>
  <c r="M139" i="6"/>
  <c r="K135" i="6"/>
  <c r="K136" i="6"/>
  <c r="K137" i="6"/>
  <c r="K138" i="6"/>
  <c r="K139" i="6"/>
  <c r="Z139" i="6" l="1"/>
  <c r="AA139" i="6" s="1"/>
  <c r="AB139" i="6" s="1"/>
  <c r="AE139" i="6" s="1"/>
  <c r="Z135" i="6"/>
  <c r="AA135" i="6" s="1"/>
  <c r="AB135" i="6" s="1"/>
  <c r="AE135" i="6" s="1"/>
  <c r="Z136" i="6"/>
  <c r="AA136" i="6" s="1"/>
  <c r="AB136" i="6" s="1"/>
  <c r="AE136" i="6" s="1"/>
  <c r="Z138" i="6"/>
  <c r="AA138" i="6" s="1"/>
  <c r="AB138" i="6" s="1"/>
  <c r="AE138" i="6" s="1"/>
  <c r="Z137" i="6"/>
  <c r="AA137" i="6" s="1"/>
  <c r="AB137" i="6" s="1"/>
  <c r="AE137" i="6" s="1"/>
  <c r="O136" i="6"/>
  <c r="O139" i="6"/>
  <c r="O138" i="6"/>
  <c r="O137" i="6"/>
  <c r="AD107" i="6" l="1"/>
  <c r="V107" i="6" a="1"/>
  <c r="V107" i="6" s="1"/>
  <c r="U107" i="6" a="1"/>
  <c r="U107" i="6" s="1"/>
  <c r="M107" i="6"/>
  <c r="K107" i="6"/>
  <c r="O107" i="6" l="1"/>
  <c r="Z107" i="6"/>
  <c r="AA107" i="6" s="1"/>
  <c r="AB107" i="6" s="1"/>
  <c r="AE107" i="6" s="1"/>
  <c r="AW44" i="2"/>
  <c r="AX44" i="2" s="1"/>
  <c r="AG44" i="2"/>
  <c r="AE44" i="2"/>
  <c r="AH44" i="2" s="1"/>
  <c r="AI44" i="2" s="1"/>
  <c r="BC44" i="2" s="1"/>
  <c r="C44" i="2"/>
  <c r="B44" i="2"/>
  <c r="BA44" i="2" l="1"/>
  <c r="AZ44" i="2" s="1"/>
  <c r="BE44" i="2"/>
  <c r="AY44" i="2"/>
  <c r="BB44" i="2"/>
  <c r="AD108" i="6"/>
  <c r="AD109" i="6"/>
  <c r="AD110" i="6"/>
  <c r="AD111" i="6"/>
  <c r="AD112" i="6"/>
  <c r="AD113" i="6"/>
  <c r="AD114" i="6"/>
  <c r="AD115" i="6"/>
  <c r="AD116" i="6"/>
  <c r="AD117" i="6"/>
  <c r="AD118" i="6"/>
  <c r="AD119" i="6"/>
  <c r="AD120" i="6"/>
  <c r="AD121" i="6"/>
  <c r="AD122" i="6"/>
  <c r="AD123" i="6"/>
  <c r="AD124" i="6"/>
  <c r="AD125" i="6"/>
  <c r="AD126" i="6"/>
  <c r="AD127" i="6"/>
  <c r="AD128" i="6"/>
  <c r="AD129" i="6"/>
  <c r="AD130" i="6"/>
  <c r="AD131" i="6"/>
  <c r="AD132" i="6"/>
  <c r="AD133" i="6"/>
  <c r="AD134"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O135"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V108" i="6" a="1"/>
  <c r="V108" i="6" s="1"/>
  <c r="V109" i="6" a="1"/>
  <c r="V109" i="6" s="1"/>
  <c r="V110" i="6" a="1"/>
  <c r="V110" i="6" s="1"/>
  <c r="V111" i="6" a="1"/>
  <c r="V111" i="6" s="1"/>
  <c r="V112" i="6" a="1"/>
  <c r="V112" i="6" s="1"/>
  <c r="V113" i="6" a="1"/>
  <c r="V113" i="6" s="1"/>
  <c r="V114" i="6" a="1"/>
  <c r="V114" i="6" s="1"/>
  <c r="V115" i="6" a="1"/>
  <c r="V115" i="6" s="1"/>
  <c r="V116" i="6" a="1"/>
  <c r="V116" i="6" s="1"/>
  <c r="V117" i="6" a="1"/>
  <c r="V117" i="6" s="1"/>
  <c r="V118" i="6" a="1"/>
  <c r="V118" i="6" s="1"/>
  <c r="V119" i="6" a="1"/>
  <c r="V119" i="6" s="1"/>
  <c r="V120" i="6" a="1"/>
  <c r="V120" i="6" s="1"/>
  <c r="V121" i="6" a="1"/>
  <c r="V121" i="6" s="1"/>
  <c r="V122" i="6" a="1"/>
  <c r="V122" i="6" s="1"/>
  <c r="V123" i="6" a="1"/>
  <c r="V123" i="6" s="1"/>
  <c r="V124" i="6" a="1"/>
  <c r="V124" i="6" s="1"/>
  <c r="V125" i="6" a="1"/>
  <c r="V125" i="6" s="1"/>
  <c r="V126" i="6" a="1"/>
  <c r="V126" i="6" s="1"/>
  <c r="V127" i="6" a="1"/>
  <c r="V127" i="6" s="1"/>
  <c r="V128" i="6" a="1"/>
  <c r="V128" i="6" s="1"/>
  <c r="V129" i="6" a="1"/>
  <c r="V129" i="6" s="1"/>
  <c r="V130" i="6" a="1"/>
  <c r="V130" i="6" s="1"/>
  <c r="V131" i="6" a="1"/>
  <c r="V131" i="6" s="1"/>
  <c r="V132" i="6" a="1"/>
  <c r="V132" i="6" s="1"/>
  <c r="V133" i="6" a="1"/>
  <c r="V133" i="6" s="1"/>
  <c r="V134" i="6" a="1"/>
  <c r="V134" i="6" s="1"/>
  <c r="U108" i="6" a="1"/>
  <c r="U108" i="6" s="1"/>
  <c r="U109" i="6" a="1"/>
  <c r="U109" i="6" s="1"/>
  <c r="U110" i="6" a="1"/>
  <c r="U110" i="6" s="1"/>
  <c r="U111" i="6" a="1"/>
  <c r="U111" i="6" s="1"/>
  <c r="U112" i="6" a="1"/>
  <c r="U112" i="6" s="1"/>
  <c r="U113" i="6" a="1"/>
  <c r="U113" i="6" s="1"/>
  <c r="U114" i="6" a="1"/>
  <c r="U114" i="6" s="1"/>
  <c r="U115" i="6" a="1"/>
  <c r="U115" i="6" s="1"/>
  <c r="U116" i="6" a="1"/>
  <c r="U116" i="6" s="1"/>
  <c r="U117" i="6" a="1"/>
  <c r="U117" i="6" s="1"/>
  <c r="U118" i="6" a="1"/>
  <c r="U118" i="6" s="1"/>
  <c r="U119" i="6" a="1"/>
  <c r="U119" i="6" s="1"/>
  <c r="U120" i="6" a="1"/>
  <c r="U120" i="6" s="1"/>
  <c r="U121" i="6" a="1"/>
  <c r="U121" i="6" s="1"/>
  <c r="U122" i="6" a="1"/>
  <c r="U122" i="6" s="1"/>
  <c r="U123" i="6" a="1"/>
  <c r="U123" i="6" s="1"/>
  <c r="U124" i="6" a="1"/>
  <c r="U124" i="6" s="1"/>
  <c r="U125" i="6" a="1"/>
  <c r="U125" i="6" s="1"/>
  <c r="U126" i="6" a="1"/>
  <c r="U126" i="6" s="1"/>
  <c r="U127" i="6" a="1"/>
  <c r="U127" i="6" s="1"/>
  <c r="U128" i="6" a="1"/>
  <c r="U128" i="6" s="1"/>
  <c r="U129" i="6" a="1"/>
  <c r="U129" i="6" s="1"/>
  <c r="U130" i="6" a="1"/>
  <c r="U130" i="6" s="1"/>
  <c r="U131" i="6" a="1"/>
  <c r="U131" i="6" s="1"/>
  <c r="U132" i="6" a="1"/>
  <c r="U132" i="6" s="1"/>
  <c r="U133" i="6" a="1"/>
  <c r="U133" i="6" s="1"/>
  <c r="U134" i="6" a="1"/>
  <c r="U134" i="6" s="1"/>
  <c r="Z122" i="6" l="1"/>
  <c r="AA122" i="6" s="1"/>
  <c r="AB122" i="6" s="1"/>
  <c r="AE122" i="6" s="1"/>
  <c r="O130" i="6"/>
  <c r="O128" i="6"/>
  <c r="O127" i="6"/>
  <c r="O119" i="6"/>
  <c r="O111" i="6"/>
  <c r="O113" i="6"/>
  <c r="O120" i="6"/>
  <c r="Z124" i="6"/>
  <c r="AA124" i="6" s="1"/>
  <c r="AB124" i="6" s="1"/>
  <c r="AE124" i="6" s="1"/>
  <c r="Z108" i="6"/>
  <c r="AA108" i="6" s="1"/>
  <c r="AB108" i="6" s="1"/>
  <c r="AE108" i="6" s="1"/>
  <c r="Z113" i="6"/>
  <c r="AA113" i="6" s="1"/>
  <c r="AB113" i="6" s="1"/>
  <c r="AE113" i="6" s="1"/>
  <c r="Z114" i="6"/>
  <c r="AA114" i="6" s="1"/>
  <c r="AB114" i="6" s="1"/>
  <c r="AE114" i="6" s="1"/>
  <c r="O129" i="6"/>
  <c r="O133" i="6"/>
  <c r="O125" i="6"/>
  <c r="O117" i="6"/>
  <c r="O109" i="6"/>
  <c r="O122" i="6"/>
  <c r="O121" i="6"/>
  <c r="Z130" i="6"/>
  <c r="AA130" i="6" s="1"/>
  <c r="AB130" i="6" s="1"/>
  <c r="AE130" i="6" s="1"/>
  <c r="Z132" i="6"/>
  <c r="AA132" i="6" s="1"/>
  <c r="AB132" i="6" s="1"/>
  <c r="AE132" i="6" s="1"/>
  <c r="Z116" i="6"/>
  <c r="AA116" i="6" s="1"/>
  <c r="AB116" i="6" s="1"/>
  <c r="AE116" i="6" s="1"/>
  <c r="O132" i="6"/>
  <c r="O124" i="6"/>
  <c r="O116" i="6"/>
  <c r="O108" i="6"/>
  <c r="O114" i="6"/>
  <c r="Z121" i="6"/>
  <c r="AA121" i="6" s="1"/>
  <c r="AB121" i="6" s="1"/>
  <c r="AE121" i="6" s="1"/>
  <c r="Z129" i="6"/>
  <c r="AA129" i="6" s="1"/>
  <c r="AB129" i="6" s="1"/>
  <c r="AE129" i="6" s="1"/>
  <c r="O131" i="6"/>
  <c r="O123" i="6"/>
  <c r="O115" i="6"/>
  <c r="Z127" i="6"/>
  <c r="AA127" i="6" s="1"/>
  <c r="AB127" i="6" s="1"/>
  <c r="AE127" i="6" s="1"/>
  <c r="Z119" i="6"/>
  <c r="AA119" i="6" s="1"/>
  <c r="AB119" i="6" s="1"/>
  <c r="AE119" i="6" s="1"/>
  <c r="Z111" i="6"/>
  <c r="AA111" i="6" s="1"/>
  <c r="AB111" i="6" s="1"/>
  <c r="AE111" i="6" s="1"/>
  <c r="Z131" i="6"/>
  <c r="AA131" i="6" s="1"/>
  <c r="AB131" i="6" s="1"/>
  <c r="AE131" i="6" s="1"/>
  <c r="Z123" i="6"/>
  <c r="AA123" i="6" s="1"/>
  <c r="AB123" i="6" s="1"/>
  <c r="AE123" i="6" s="1"/>
  <c r="Z115" i="6"/>
  <c r="AA115" i="6" s="1"/>
  <c r="AB115" i="6" s="1"/>
  <c r="AE115" i="6" s="1"/>
  <c r="Z134" i="6"/>
  <c r="AA134" i="6" s="1"/>
  <c r="AB134" i="6" s="1"/>
  <c r="AE134" i="6" s="1"/>
  <c r="Z126" i="6"/>
  <c r="AA126" i="6" s="1"/>
  <c r="AB126" i="6" s="1"/>
  <c r="AE126" i="6" s="1"/>
  <c r="Z118" i="6"/>
  <c r="AA118" i="6" s="1"/>
  <c r="AB118" i="6" s="1"/>
  <c r="AE118" i="6" s="1"/>
  <c r="Z110" i="6"/>
  <c r="AA110" i="6" s="1"/>
  <c r="AB110" i="6" s="1"/>
  <c r="AE110" i="6" s="1"/>
  <c r="O134" i="6"/>
  <c r="O126" i="6"/>
  <c r="O118" i="6"/>
  <c r="O110" i="6"/>
  <c r="O112" i="6"/>
  <c r="Z128" i="6"/>
  <c r="AA128" i="6" s="1"/>
  <c r="AB128" i="6" s="1"/>
  <c r="AE128" i="6" s="1"/>
  <c r="Z120" i="6"/>
  <c r="AA120" i="6" s="1"/>
  <c r="AB120" i="6" s="1"/>
  <c r="AE120" i="6" s="1"/>
  <c r="Z112" i="6"/>
  <c r="AA112" i="6" s="1"/>
  <c r="AB112" i="6" s="1"/>
  <c r="AE112" i="6" s="1"/>
  <c r="Z133" i="6"/>
  <c r="AA133" i="6" s="1"/>
  <c r="AB133" i="6" s="1"/>
  <c r="AE133" i="6" s="1"/>
  <c r="Z125" i="6"/>
  <c r="AA125" i="6" s="1"/>
  <c r="AB125" i="6" s="1"/>
  <c r="AE125" i="6" s="1"/>
  <c r="Z117" i="6"/>
  <c r="AA117" i="6" s="1"/>
  <c r="AB117" i="6" s="1"/>
  <c r="AE117" i="6" s="1"/>
  <c r="Z109" i="6"/>
  <c r="AA109" i="6" s="1"/>
  <c r="AB109" i="6" s="1"/>
  <c r="AE109" i="6" s="1"/>
  <c r="AG13" i="2" l="1"/>
  <c r="AG12" i="2"/>
  <c r="AG42" i="2"/>
  <c r="BA42" i="2" s="1"/>
  <c r="AZ42" i="2" s="1"/>
  <c r="AX19" i="2" l="1"/>
  <c r="AX21" i="2"/>
  <c r="AX22" i="2"/>
  <c r="AX23" i="2"/>
  <c r="AX24" i="2"/>
  <c r="AX25" i="2"/>
  <c r="AX26" i="2"/>
  <c r="AX27" i="2"/>
  <c r="AW13" i="2"/>
  <c r="AX13" i="2" s="1"/>
  <c r="AW12" i="2"/>
  <c r="AX12" i="2" s="1"/>
  <c r="AE12" i="2"/>
  <c r="AH12" i="2" s="1"/>
  <c r="BB12" i="2" s="1"/>
  <c r="AI12" i="2" l="1"/>
  <c r="BC12" i="2" s="1"/>
  <c r="BA13" i="2"/>
  <c r="AZ13" i="2" s="1"/>
  <c r="AG14" i="2"/>
  <c r="BA14" i="2" s="1"/>
  <c r="AZ14" i="2" s="1"/>
  <c r="AG15" i="2"/>
  <c r="AG16" i="2"/>
  <c r="AG17" i="2"/>
  <c r="AG18" i="2"/>
  <c r="AG19" i="2"/>
  <c r="BA19" i="2" s="1"/>
  <c r="AZ19" i="2" s="1"/>
  <c r="AG20" i="2"/>
  <c r="AG21" i="2"/>
  <c r="BA21" i="2" s="1"/>
  <c r="AZ21" i="2" s="1"/>
  <c r="AG22" i="2"/>
  <c r="BA22" i="2" s="1"/>
  <c r="AZ22" i="2" s="1"/>
  <c r="AG23" i="2"/>
  <c r="BA23" i="2" s="1"/>
  <c r="AZ23" i="2" s="1"/>
  <c r="AG24" i="2"/>
  <c r="BA24" i="2" s="1"/>
  <c r="AZ24" i="2" s="1"/>
  <c r="AG25" i="2"/>
  <c r="BA25" i="2" s="1"/>
  <c r="AZ25" i="2" s="1"/>
  <c r="AG26" i="2"/>
  <c r="BA26" i="2" s="1"/>
  <c r="AZ26" i="2" s="1"/>
  <c r="AG27" i="2"/>
  <c r="BA27" i="2" s="1"/>
  <c r="AZ27" i="2" s="1"/>
  <c r="AG28" i="2"/>
  <c r="AG29" i="2"/>
  <c r="AG30" i="2"/>
  <c r="AG31" i="2"/>
  <c r="AG32" i="2"/>
  <c r="AG33" i="2"/>
  <c r="AG34" i="2"/>
  <c r="AG35" i="2"/>
  <c r="AG36" i="2"/>
  <c r="AG37" i="2"/>
  <c r="AG38" i="2"/>
  <c r="AG39" i="2"/>
  <c r="AG40" i="2"/>
  <c r="AG41" i="2"/>
  <c r="AG43" i="2"/>
  <c r="BA12" i="2"/>
  <c r="AZ12" i="2" s="1"/>
  <c r="AE13" i="2"/>
  <c r="AH13" i="2" s="1"/>
  <c r="AE14" i="2"/>
  <c r="AH14" i="2" s="1"/>
  <c r="AE15" i="2"/>
  <c r="AH15" i="2" s="1"/>
  <c r="AE16" i="2"/>
  <c r="AH16" i="2" s="1"/>
  <c r="AE17" i="2"/>
  <c r="AH17" i="2" s="1"/>
  <c r="AE18" i="2"/>
  <c r="AH18" i="2" s="1"/>
  <c r="AE19" i="2"/>
  <c r="AH19" i="2" s="1"/>
  <c r="AE20" i="2"/>
  <c r="AH20" i="2" s="1"/>
  <c r="AE21" i="2"/>
  <c r="AH21" i="2" s="1"/>
  <c r="AE22" i="2"/>
  <c r="AH22" i="2" s="1"/>
  <c r="AE23" i="2"/>
  <c r="AH23" i="2" s="1"/>
  <c r="AE24" i="2"/>
  <c r="AH24" i="2" s="1"/>
  <c r="AE25" i="2"/>
  <c r="AH25" i="2" s="1"/>
  <c r="AE26" i="2"/>
  <c r="AH26" i="2" s="1"/>
  <c r="AE27" i="2"/>
  <c r="AH27" i="2" s="1"/>
  <c r="AE28" i="2"/>
  <c r="AH28" i="2" s="1"/>
  <c r="AE29" i="2"/>
  <c r="AH29" i="2" s="1"/>
  <c r="AE30" i="2"/>
  <c r="AH30" i="2" s="1"/>
  <c r="AE31" i="2"/>
  <c r="AH31" i="2" s="1"/>
  <c r="AE32" i="2"/>
  <c r="AH32" i="2" s="1"/>
  <c r="AE33" i="2"/>
  <c r="AH33" i="2" s="1"/>
  <c r="AE34" i="2"/>
  <c r="AH34" i="2" s="1"/>
  <c r="AE35" i="2"/>
  <c r="AH35" i="2" s="1"/>
  <c r="AE36" i="2"/>
  <c r="AH36" i="2" s="1"/>
  <c r="AE37" i="2"/>
  <c r="AH37" i="2" s="1"/>
  <c r="AE38" i="2"/>
  <c r="AH38" i="2" s="1"/>
  <c r="AE39" i="2"/>
  <c r="AH39" i="2" s="1"/>
  <c r="AE40" i="2"/>
  <c r="AH40" i="2" s="1"/>
  <c r="AE41" i="2"/>
  <c r="AH41" i="2" s="1"/>
  <c r="AE42" i="2"/>
  <c r="AH42" i="2" s="1"/>
  <c r="AE43" i="2"/>
  <c r="AH43" i="2" s="1"/>
  <c r="AI43" i="2" l="1"/>
  <c r="BB43" i="2"/>
  <c r="AI39" i="2"/>
  <c r="BB39" i="2"/>
  <c r="AI35" i="2"/>
  <c r="BC35" i="2" s="1"/>
  <c r="BB35" i="2"/>
  <c r="AI31" i="2"/>
  <c r="BB31" i="2"/>
  <c r="AI27" i="2"/>
  <c r="BB27" i="2"/>
  <c r="AI23" i="2"/>
  <c r="BB23" i="2"/>
  <c r="AI19" i="2"/>
  <c r="BB19" i="2"/>
  <c r="AI15" i="2"/>
  <c r="BB15" i="2"/>
  <c r="AI42" i="2"/>
  <c r="BB42" i="2"/>
  <c r="AI38" i="2"/>
  <c r="BB38" i="2"/>
  <c r="AI34" i="2"/>
  <c r="BB34" i="2"/>
  <c r="AI30" i="2"/>
  <c r="BB30" i="2"/>
  <c r="AI26" i="2"/>
  <c r="BB26" i="2"/>
  <c r="AI22" i="2"/>
  <c r="BB22" i="2"/>
  <c r="AI14" i="2"/>
  <c r="BB14" i="2"/>
  <c r="AY13" i="2"/>
  <c r="AI41" i="2"/>
  <c r="BB41" i="2"/>
  <c r="AI37" i="2"/>
  <c r="BB37" i="2"/>
  <c r="AI33" i="2"/>
  <c r="BB33" i="2"/>
  <c r="AI29" i="2"/>
  <c r="BB29" i="2"/>
  <c r="AI25" i="2"/>
  <c r="BB25" i="2"/>
  <c r="AI21" i="2"/>
  <c r="BB21" i="2"/>
  <c r="AI17" i="2"/>
  <c r="BB17" i="2"/>
  <c r="AI13" i="2"/>
  <c r="BB13" i="2"/>
  <c r="AI18" i="2"/>
  <c r="BB18" i="2"/>
  <c r="AI40" i="2"/>
  <c r="BB40" i="2"/>
  <c r="AI36" i="2"/>
  <c r="BB36" i="2"/>
  <c r="AI32" i="2"/>
  <c r="BB32" i="2"/>
  <c r="AI28" i="2"/>
  <c r="BB28" i="2"/>
  <c r="AI24" i="2"/>
  <c r="BB24" i="2"/>
  <c r="AI20" i="2"/>
  <c r="BB20" i="2"/>
  <c r="AI16" i="2"/>
  <c r="BB16" i="2"/>
  <c r="AY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AW43" i="2"/>
  <c r="AX43" i="2" s="1"/>
  <c r="BA43" i="2" s="1"/>
  <c r="AZ43" i="2" s="1"/>
  <c r="AY43" i="2"/>
  <c r="AY42" i="2"/>
  <c r="AW42" i="2"/>
  <c r="AX42" i="2" s="1"/>
  <c r="AW41" i="2"/>
  <c r="AX41" i="2" s="1"/>
  <c r="BA41" i="2" s="1"/>
  <c r="AZ41" i="2" s="1"/>
  <c r="BC28" i="2" l="1"/>
  <c r="BC31" i="2"/>
  <c r="BC16" i="2"/>
  <c r="BC32" i="2"/>
  <c r="BC13" i="2"/>
  <c r="BC29" i="2"/>
  <c r="BC25" i="2"/>
  <c r="BC14" i="2"/>
  <c r="BC34" i="2"/>
  <c r="BC19" i="2"/>
  <c r="BC20" i="2"/>
  <c r="BC36" i="2"/>
  <c r="BC17" i="2"/>
  <c r="BC33" i="2"/>
  <c r="BC18" i="2"/>
  <c r="BC30" i="2"/>
  <c r="BC22" i="2"/>
  <c r="BC38" i="2"/>
  <c r="BC23" i="2"/>
  <c r="BC39" i="2"/>
  <c r="BC41" i="2"/>
  <c r="BE41" i="2" s="1"/>
  <c r="BC24" i="2"/>
  <c r="BC40" i="2"/>
  <c r="BC21" i="2"/>
  <c r="BC37" i="2"/>
  <c r="BC15" i="2"/>
  <c r="BC26" i="2"/>
  <c r="BC42" i="2"/>
  <c r="BC27" i="2"/>
  <c r="BC43" i="2"/>
  <c r="BE43" i="2"/>
  <c r="BE13" i="2"/>
  <c r="AY41" i="2"/>
  <c r="BE42" i="2" l="1"/>
  <c r="AW40" i="2" l="1"/>
  <c r="AX40" i="2" s="1"/>
  <c r="AY40" i="2"/>
  <c r="BA40" i="2" l="1"/>
  <c r="AZ40" i="2" s="1"/>
  <c r="BE40" i="2" l="1"/>
  <c r="AW39" i="2"/>
  <c r="AX39" i="2" s="1"/>
  <c r="BA39" i="2" s="1"/>
  <c r="AZ39" i="2" s="1"/>
  <c r="AY39" i="2"/>
  <c r="AW38" i="2"/>
  <c r="AX38" i="2" s="1"/>
  <c r="BA38" i="2" s="1"/>
  <c r="AZ38" i="2" s="1"/>
  <c r="AY38" i="2"/>
  <c r="AW37" i="2"/>
  <c r="AX37" i="2" s="1"/>
  <c r="BA37" i="2" s="1"/>
  <c r="AZ37" i="2" s="1"/>
  <c r="BE37" i="2" l="1"/>
  <c r="BE38" i="2"/>
  <c r="AY37" i="2"/>
  <c r="BE39" i="2" l="1"/>
  <c r="AW36" i="2"/>
  <c r="AX36" i="2" s="1"/>
  <c r="BA36" i="2" s="1"/>
  <c r="AZ36" i="2" s="1"/>
  <c r="AY36" i="2"/>
  <c r="AY35" i="2"/>
  <c r="AW35" i="2"/>
  <c r="AX35" i="2" s="1"/>
  <c r="BA35" i="2" s="1"/>
  <c r="AZ35" i="2" s="1"/>
  <c r="AW34" i="2"/>
  <c r="AX34" i="2" s="1"/>
  <c r="BA34" i="2" s="1"/>
  <c r="AZ34" i="2" s="1"/>
  <c r="AY34" i="2"/>
  <c r="AW33" i="2"/>
  <c r="AX33" i="2" s="1"/>
  <c r="BA33" i="2" s="1"/>
  <c r="AZ33" i="2" s="1"/>
  <c r="AW32" i="2"/>
  <c r="AX32" i="2" s="1"/>
  <c r="BA32" i="2" s="1"/>
  <c r="AZ32" i="2" s="1"/>
  <c r="AY32" i="2"/>
  <c r="BE34" i="2" l="1"/>
  <c r="BE36" i="2"/>
  <c r="BE33" i="2"/>
  <c r="BE32" i="2"/>
  <c r="AY33" i="2"/>
  <c r="BE35" i="2" l="1"/>
  <c r="AY31" i="2"/>
  <c r="AW31" i="2"/>
  <c r="AX31" i="2" s="1"/>
  <c r="BA31" i="2" s="1"/>
  <c r="AZ31" i="2" s="1"/>
  <c r="AY30" i="2"/>
  <c r="AW30" i="2"/>
  <c r="AX30" i="2" s="1"/>
  <c r="BA30" i="2" s="1"/>
  <c r="AZ30" i="2" s="1"/>
  <c r="AY29" i="2"/>
  <c r="AW29" i="2"/>
  <c r="AX29" i="2" s="1"/>
  <c r="BA29" i="2" s="1"/>
  <c r="AZ29" i="2" s="1"/>
  <c r="BE30" i="2" l="1"/>
  <c r="BE29" i="2"/>
  <c r="BE31" i="2"/>
  <c r="AW28" i="2" l="1"/>
  <c r="AX28" i="2" s="1"/>
  <c r="AY28" i="2"/>
  <c r="BA28" i="2" l="1"/>
  <c r="AZ28" i="2" s="1"/>
  <c r="BE28" i="2" l="1"/>
  <c r="AW20" i="2" l="1"/>
  <c r="AX20" i="2" s="1"/>
  <c r="BA20" i="2" s="1"/>
  <c r="AZ20" i="2" s="1"/>
  <c r="AY20" i="2"/>
  <c r="BE20" i="2" l="1"/>
  <c r="AW18" i="2" l="1"/>
  <c r="AX18" i="2" s="1"/>
  <c r="BA18" i="2" s="1"/>
  <c r="AZ18" i="2" s="1"/>
  <c r="AY18" i="2"/>
  <c r="AW17" i="2"/>
  <c r="AX17" i="2" s="1"/>
  <c r="BA17" i="2" s="1"/>
  <c r="AZ17" i="2" s="1"/>
  <c r="AW16" i="2"/>
  <c r="AX16" i="2" s="1"/>
  <c r="BA16" i="2" s="1"/>
  <c r="AZ16" i="2" s="1"/>
  <c r="BE18" i="2" l="1"/>
  <c r="BE16" i="2"/>
  <c r="BE17" i="2"/>
  <c r="AY17" i="2"/>
  <c r="AY16" i="2"/>
  <c r="AW15" i="2" l="1"/>
  <c r="AX15" i="2" s="1"/>
  <c r="BA15" i="2" s="1"/>
  <c r="AZ15" i="2" s="1"/>
  <c r="AY15" i="2"/>
  <c r="BE15" i="2" l="1"/>
  <c r="AW14" i="2" l="1"/>
  <c r="AX14" i="2" s="1"/>
  <c r="AY14" i="2"/>
  <c r="BE14" i="2" l="1"/>
  <c r="J5" i="4" l="1"/>
  <c r="C12" i="2"/>
  <c r="B12" i="2"/>
  <c r="J71" i="4" l="1"/>
  <c r="J70" i="4"/>
  <c r="J69" i="4"/>
  <c r="J68" i="4"/>
  <c r="J67" i="4"/>
  <c r="J66" i="4"/>
  <c r="J65" i="4"/>
  <c r="J64" i="4"/>
  <c r="J63" i="4"/>
  <c r="J62" i="4"/>
  <c r="J61" i="4"/>
  <c r="J60" i="4"/>
  <c r="J59" i="4"/>
  <c r="J58" i="4"/>
  <c r="J57" i="4"/>
  <c r="J56" i="4"/>
  <c r="J55" i="4"/>
  <c r="J54" i="4"/>
  <c r="J53" i="4"/>
  <c r="J52" i="4"/>
  <c r="J51" i="4"/>
  <c r="J50" i="4"/>
  <c r="J49" i="4"/>
  <c r="J48" i="4"/>
  <c r="J47" i="4"/>
  <c r="BD44" i="2" l="1"/>
  <c r="AJ44" i="2"/>
  <c r="BD12" i="2"/>
  <c r="AJ35" i="2"/>
  <c r="AJ12" i="2"/>
  <c r="AJ28" i="2"/>
  <c r="BD13" i="2"/>
  <c r="AJ34" i="2"/>
  <c r="AJ17" i="2"/>
  <c r="AJ13" i="2"/>
  <c r="AJ19" i="2"/>
  <c r="AJ43" i="2"/>
  <c r="AJ26" i="2"/>
  <c r="AJ30" i="2"/>
  <c r="AJ42" i="2"/>
  <c r="AJ41" i="2"/>
  <c r="AJ37" i="2"/>
  <c r="AJ27" i="2"/>
  <c r="AJ21" i="2"/>
  <c r="AJ15" i="2"/>
  <c r="AJ14" i="2"/>
  <c r="BD41" i="2"/>
  <c r="BD42" i="2"/>
  <c r="AJ31" i="2"/>
  <c r="AJ29" i="2"/>
  <c r="AJ33" i="2"/>
  <c r="AJ22" i="2"/>
  <c r="AJ38" i="2"/>
  <c r="AJ32" i="2"/>
  <c r="AJ23" i="2"/>
  <c r="BD21" i="2"/>
  <c r="AJ16" i="2"/>
  <c r="BD25" i="2"/>
  <c r="AJ20" i="2"/>
  <c r="AJ18" i="2"/>
  <c r="AJ24" i="2"/>
  <c r="AJ36" i="2"/>
  <c r="AJ39" i="2"/>
  <c r="AJ40" i="2"/>
  <c r="AJ25" i="2"/>
  <c r="BD27" i="2"/>
  <c r="BD43" i="2"/>
  <c r="BD19" i="2"/>
  <c r="BD23" i="2"/>
  <c r="BD24" i="2"/>
  <c r="BD26" i="2"/>
  <c r="BD22" i="2"/>
  <c r="BD40" i="2"/>
  <c r="BD39" i="2"/>
  <c r="BD38" i="2"/>
  <c r="BD37" i="2"/>
  <c r="BD36" i="2"/>
  <c r="BD35" i="2"/>
  <c r="BD33" i="2"/>
  <c r="BD34" i="2"/>
  <c r="BD32" i="2"/>
  <c r="BD29" i="2"/>
  <c r="BD31" i="2"/>
  <c r="BD30" i="2"/>
  <c r="BD28" i="2"/>
  <c r="BD20" i="2"/>
  <c r="BD17" i="2"/>
  <c r="BD16" i="2"/>
  <c r="BD18" i="2"/>
  <c r="BD15" i="2"/>
  <c r="BD14" i="2"/>
  <c r="I157" i="5"/>
  <c r="J29" i="4" l="1"/>
  <c r="J15" i="4"/>
  <c r="J16" i="4"/>
  <c r="J17" i="4"/>
  <c r="J18" i="4"/>
  <c r="J19" i="4"/>
  <c r="J20" i="4"/>
  <c r="J21" i="4"/>
  <c r="J22" i="4"/>
  <c r="J23" i="4"/>
  <c r="J24" i="4"/>
  <c r="J25" i="4"/>
  <c r="J26" i="4"/>
  <c r="J27" i="4"/>
  <c r="J28" i="4"/>
  <c r="J10" i="4"/>
  <c r="J11" i="4"/>
  <c r="J12" i="4"/>
  <c r="J13" i="4"/>
  <c r="J14" i="4"/>
  <c r="AK23" i="4" l="1"/>
  <c r="AK22" i="4"/>
  <c r="AK21" i="4"/>
  <c r="AK20" i="4"/>
  <c r="AK19" i="4"/>
  <c r="AK18" i="4"/>
  <c r="AK17" i="4"/>
  <c r="AK16" i="4"/>
  <c r="AK15" i="4"/>
  <c r="AH13" i="4"/>
  <c r="AH12" i="4"/>
  <c r="AH11" i="4"/>
  <c r="AH10" i="4"/>
  <c r="AH9" i="4"/>
  <c r="J9" i="4"/>
  <c r="AH8" i="4"/>
  <c r="J8" i="4"/>
  <c r="AH7" i="4"/>
  <c r="J7" i="4"/>
  <c r="AH6" i="4"/>
  <c r="J6" i="4"/>
  <c r="AH5" i="4"/>
  <c r="N139" i="6" l="1"/>
  <c r="N138" i="6"/>
  <c r="N137" i="6"/>
  <c r="N107" i="6"/>
  <c r="N136" i="6"/>
  <c r="N131" i="6"/>
  <c r="N129" i="6"/>
  <c r="N124" i="6"/>
  <c r="N121" i="6"/>
  <c r="N120" i="6"/>
  <c r="N113" i="6"/>
  <c r="N112" i="6"/>
  <c r="N130" i="6"/>
  <c r="N128" i="6"/>
  <c r="N115" i="6"/>
  <c r="N122" i="6"/>
  <c r="N114" i="6"/>
  <c r="N123" i="6"/>
  <c r="N108" i="6"/>
  <c r="N135" i="6"/>
  <c r="N134" i="6"/>
  <c r="N126" i="6"/>
  <c r="N118" i="6"/>
  <c r="N110" i="6"/>
  <c r="N127" i="6"/>
  <c r="N119" i="6"/>
  <c r="N111" i="6"/>
  <c r="N133" i="6"/>
  <c r="N125" i="6"/>
  <c r="N117" i="6"/>
  <c r="N109" i="6"/>
  <c r="N132" i="6"/>
  <c r="N11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Elcy del Carmen Montoya Perez</author>
    <author>Gloria Cecilia Gutierrez Zapata</author>
    <author>Jhon Fredy Duque Castano</author>
    <author>Olga Lucia Llanos Orozco</author>
  </authors>
  <commentList>
    <comment ref="BP8" authorId="0" shapeId="0" xr:uid="{00000000-0006-0000-0000-000001000000}">
      <text>
        <r>
          <rPr>
            <b/>
            <sz val="9"/>
            <color indexed="81"/>
            <rFont val="Tahoma"/>
            <family val="2"/>
          </rPr>
          <t>Elcy del Carmen Montoya Perez:</t>
        </r>
        <r>
          <rPr>
            <sz val="9"/>
            <color indexed="81"/>
            <rFont val="Tahoma"/>
            <family val="2"/>
          </rPr>
          <t xml:space="preserve">
</t>
        </r>
      </text>
    </comment>
    <comment ref="A11" authorId="0" shapeId="0" xr:uid="{00000000-0006-0000-0000-000002000000}">
      <text>
        <r>
          <rPr>
            <sz val="9"/>
            <color indexed="81"/>
            <rFont val="Tahoma"/>
            <family val="2"/>
          </rPr>
          <t xml:space="preserve">
Seleccione el nombre del proceso tal como aparece en la caracterizacón del proceso </t>
        </r>
      </text>
    </comment>
    <comment ref="B11" authorId="0" shapeId="0" xr:uid="{00000000-0006-0000-0000-000003000000}">
      <text>
        <r>
          <rPr>
            <b/>
            <sz val="12"/>
            <color indexed="81"/>
            <rFont val="Arial"/>
            <family val="2"/>
          </rPr>
          <t>Registrar el objetivo que se encuentra en la ultima versión de la caracterización de cada proceso.</t>
        </r>
      </text>
    </comment>
    <comment ref="C11" authorId="0" shapeId="0" xr:uid="{00000000-0006-0000-0000-000004000000}">
      <text>
        <r>
          <rPr>
            <b/>
            <sz val="18"/>
            <color indexed="81"/>
            <rFont val="Arial"/>
            <family val="2"/>
          </rPr>
          <t>Cargo direccionador del proceso, el cual se encuentra en la caracterización del proceso como responsable(s).</t>
        </r>
      </text>
    </comment>
    <comment ref="D11" authorId="1" shapeId="0" xr:uid="{00000000-0006-0000-0000-000005000000}">
      <text>
        <r>
          <rPr>
            <b/>
            <sz val="10"/>
            <color indexed="81"/>
            <rFont val="Arial"/>
            <family val="2"/>
          </rPr>
          <t xml:space="preserve">Evitar iniciar con palabras negativas
como: “No…”, “Que no…”, o con
palabras que denoten un factor
de riesgo (causa) tales como:
“ausencia de”, “falta de”, “poco(a)”,
“escaso(a)”, “insuficiente”, “deficiente”,
“debilidades en…”
Ejemplo:
“Inoportunidad en la adquisición
de los bienes y servicios requeridos
por la entidad”.
</t>
        </r>
        <r>
          <rPr>
            <sz val="10"/>
            <color indexed="81"/>
            <rFont val="Arial"/>
            <family val="2"/>
          </rPr>
          <t xml:space="preserve">
Las preguntas claves para la identificación del riesgo permiten determinar:
¿QUÉ PUEDE SUCEDER? Identificar la afectación del cumplimiento del
objetivo estratégico o del proceso según sea el caso.
¿CÓMO PUEDE SUCEDER? Establecer las causas a partir de los factores
determinados en el contexto.
¿CUÁNDO PUEDE SUCEDER? Determinar de acuerdo con el desarrollo
del proceso.
¿QUÉ CONSECUENCIAS TENDRÍA SU MATERIALIZACIÓN? Determinar los
posibles efectos por la materialización del riesgo.
La estructura de la descripción del riesgos debe ser:
Riesgo+Cuasas+Consecuencia
Revisar pestaña "Conceptos"</t>
        </r>
      </text>
    </comment>
    <comment ref="I11" authorId="0" shapeId="0" xr:uid="{00000000-0006-0000-0000-000006000000}">
      <text>
        <r>
          <rPr>
            <b/>
            <sz val="18"/>
            <color indexed="81"/>
            <rFont val="Arial"/>
            <family val="2"/>
          </rPr>
          <t>Según lista desplegable, y definir según descripción de las tipologías (pestaña "Conceptos").</t>
        </r>
      </text>
    </comment>
    <comment ref="J11" authorId="0" shapeId="0" xr:uid="{00000000-0006-0000-0000-000007000000}">
      <text>
        <r>
          <rPr>
            <b/>
            <u/>
            <sz val="14"/>
            <color indexed="81"/>
            <rFont val="Arial"/>
            <family val="2"/>
          </rPr>
          <t xml:space="preserve">Causas del riesgo </t>
        </r>
        <r>
          <rPr>
            <sz val="14"/>
            <color indexed="81"/>
            <rFont val="Arial"/>
            <family val="2"/>
          </rPr>
          <t xml:space="preserve">
</t>
        </r>
        <r>
          <rPr>
            <u/>
            <sz val="14"/>
            <color indexed="81"/>
            <rFont val="Arial"/>
            <family val="2"/>
          </rPr>
          <t xml:space="preserve">La causa </t>
        </r>
        <r>
          <rPr>
            <sz val="14"/>
            <color indexed="81"/>
            <rFont val="Arial"/>
            <family val="2"/>
          </rPr>
          <t>Son los Medios, circunstancias, situaciones o agentes generadores del riesgo.  Son uno de los aspectos a eliminar o mitigar para que el riesgo no se materialice; esto se logra mediante la definición de controles efectivos. 
I M P O R TA N T E
* Para cada causa debe existir un control.
* Las causas se deben trabajar de manera separada (no
se deben combinar en una misma columna o renglón).
* Un control puede ser tan eficiente que me ayude
a mitigar varias causas, en estos casos se repite
el control, asociado de manera independiente a la
causa específica.</t>
        </r>
      </text>
    </comment>
    <comment ref="K11" authorId="0" shapeId="0" xr:uid="{00000000-0006-0000-0000-000008000000}">
      <text>
        <r>
          <rPr>
            <b/>
            <u/>
            <sz val="14"/>
            <color indexed="81"/>
            <rFont val="Arial"/>
            <family val="2"/>
          </rPr>
          <t>Consecuencia: 
Lo que podria ocasionar…(Efecto)</t>
        </r>
        <r>
          <rPr>
            <sz val="14"/>
            <color indexed="81"/>
            <rFont val="Arial"/>
            <family val="2"/>
          </rPr>
          <t xml:space="preserve">
Efectos generados por la ocurrencia de un riesgo que afecta los objetivos o un proceso de la entidad. Pueden ser entre otros, una pérdida, un daño, un perjuicio, un detrimento.</t>
        </r>
      </text>
    </comment>
    <comment ref="AF11" authorId="1" shapeId="0" xr:uid="{00000000-0006-0000-0000-000009000000}">
      <text>
        <r>
          <rPr>
            <sz val="14"/>
            <color indexed="81"/>
            <rFont val="Arial"/>
            <family val="2"/>
          </rPr>
          <t>Probabilidad
Se analiza qué tan posible es que ocurra el riesgo, se expresa en términos de frecuencia, donde frecuencia implica analizar el número de eventos en un periodo determinado, se trata de hechos que se han materializado o se cuenta con un historial de situaciones o eventos asociados al riesgo.
esta probabilidad es inherente, es decir, es la probabilidad antes de la aplicación de controles.
Revisar la tabla de frecuencia en la pestaña "Conceptos".</t>
        </r>
      </text>
    </comment>
    <comment ref="AH11" authorId="1" shapeId="0" xr:uid="{00000000-0006-0000-0000-00000A000000}">
      <text>
        <r>
          <rPr>
            <sz val="14"/>
            <color indexed="81"/>
            <rFont val="Arial"/>
            <family val="2"/>
          </rPr>
          <t>Es la evaluacion de la consecuencia o el efecto, si el riesgo se llegara a materializar. Estes impacto es el inherente, es decir, antes de la aplicación de controles.
Revisar los criterios para calificar el impacto, los cuales se encuentran en la pestaña de "Conceptos".
PARA LOS RIESGOS DE CORRUPCIÓN EL IMPACTO SE CALCULA AUTOMATICAMENTE CON EL PUNTAJE DE LAS 19 PREGUNTAS.</t>
        </r>
      </text>
    </comment>
    <comment ref="AI11" authorId="1" shapeId="0" xr:uid="{00000000-0006-0000-0000-00000B000000}">
      <text>
        <r>
          <rPr>
            <b/>
            <sz val="14"/>
            <color indexed="81"/>
            <rFont val="Arial"/>
            <family val="2"/>
          </rPr>
          <t>campo calculado automaticamente.
Nota: no modificar manualmente.</t>
        </r>
        <r>
          <rPr>
            <sz val="9"/>
            <color indexed="81"/>
            <rFont val="Tahoma"/>
            <family val="2"/>
          </rPr>
          <t xml:space="preserve">
</t>
        </r>
      </text>
    </comment>
    <comment ref="AJ11" authorId="1" shapeId="0" xr:uid="{00000000-0006-0000-0000-00000C000000}">
      <text>
        <r>
          <rPr>
            <sz val="14"/>
            <color indexed="81"/>
            <rFont val="Arial"/>
            <family val="2"/>
          </rPr>
          <t xml:space="preserve">
Ubicación del riesgo en la zona de calor, campo calculado automaticamente.
Nota: no modificar manualmente.</t>
        </r>
      </text>
    </comment>
    <comment ref="AK11" authorId="2" shapeId="0" xr:uid="{00000000-0006-0000-0000-00000D000000}">
      <text>
        <r>
          <rPr>
            <b/>
            <sz val="9"/>
            <color indexed="81"/>
            <rFont val="Tahoma"/>
            <family val="2"/>
          </rPr>
          <t xml:space="preserve">Debe indicar cuál es el propósito del control.
</t>
        </r>
        <r>
          <rPr>
            <sz val="9"/>
            <color indexed="81"/>
            <rFont val="Tahoma"/>
            <family val="2"/>
          </rPr>
          <t xml:space="preserve">
</t>
        </r>
      </text>
    </comment>
    <comment ref="AL11" authorId="2" shapeId="0" xr:uid="{00000000-0006-0000-0000-00000E000000}">
      <text>
        <r>
          <rPr>
            <b/>
            <sz val="9"/>
            <color indexed="81"/>
            <rFont val="Tahoma"/>
            <family val="2"/>
          </rPr>
          <t>Debe indicar qué pasa con las observaciones o
desviaciones resultantes de ejecutar el control.</t>
        </r>
      </text>
    </comment>
    <comment ref="AM11" authorId="2" shapeId="0" xr:uid="{00000000-0006-0000-0000-00000F000000}">
      <text>
        <r>
          <rPr>
            <b/>
            <sz val="9"/>
            <color indexed="81"/>
            <rFont val="Tahoma"/>
            <family val="2"/>
          </rPr>
          <t>Debe dejar evidencia de la ejecución del control.</t>
        </r>
        <r>
          <rPr>
            <sz val="9"/>
            <color indexed="81"/>
            <rFont val="Tahoma"/>
            <family val="2"/>
          </rPr>
          <t xml:space="preserve">
</t>
        </r>
      </text>
    </comment>
    <comment ref="AN11" authorId="0" shapeId="0" xr:uid="{00000000-0006-0000-0000-000010000000}">
      <text>
        <r>
          <rPr>
            <sz val="14"/>
            <color indexed="81"/>
            <rFont val="Arial"/>
            <family val="2"/>
          </rPr>
          <t>Acción o actividad definida para mitigar las causas de los riesgos.
la redacción de los controles debe contener:
en este campo se debe consolidar lo siguiente:
1. Responsable.
2. Periodicidad.
3. Proposito del control.
4. Como se realiza la actividad del control.
5. que pasa con las observaciones o desviaciones resultantes de ejecutar la actividad del control.
6. Evidencia de la ejecución del control.
I M P O R TA N T E
* Para cada causa debe existir un control.
* Un control puede ser tan eficiente que me ayude
a mitigar varias causas, en estos casos se repite
el control, asociado de manera independiente a la
causa específica.
Ejemplo:
Revisar pestaña "Conceptos" Valoracion de los Controles</t>
        </r>
      </text>
    </comment>
    <comment ref="AO11" authorId="3" shapeId="0" xr:uid="{00000000-0006-0000-0000-000011000000}">
      <text>
        <r>
          <rPr>
            <b/>
            <sz val="14"/>
            <color rgb="FF000000"/>
            <rFont val="Arial"/>
            <family val="2"/>
          </rPr>
          <t xml:space="preserve">Clasificacion de las actividades de control:
1. Preventivos: </t>
        </r>
        <r>
          <rPr>
            <sz val="14"/>
            <color rgb="FF000000"/>
            <rFont val="Arial"/>
            <family val="2"/>
          </rPr>
          <t>Controles diseñados para evitar que se materialice el riesgo.</t>
        </r>
        <r>
          <rPr>
            <b/>
            <sz val="14"/>
            <color rgb="FF000000"/>
            <rFont val="Arial"/>
            <family val="2"/>
          </rPr>
          <t xml:space="preserve">
2. Detectivos: </t>
        </r>
        <r>
          <rPr>
            <sz val="14"/>
            <color rgb="FF000000"/>
            <rFont val="Arial"/>
            <family val="2"/>
          </rPr>
          <t xml:space="preserve">Buscan identificar un evento o resultado no previsto despues que se haya producido.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Elcy del Carmen Montoya Perez</author>
    <author>Yanet</author>
    <author>Gloria Cecilia Gutierrez Zapata</author>
    <author>Jhon Fredy Duque Castano</author>
    <author>Olga Lucia Llanos Orozco</author>
    <author>Nancy Patricia Montoya Arbelaez</author>
  </authors>
  <commentList>
    <comment ref="A17" authorId="0" shapeId="0" xr:uid="{00000000-0006-0000-0300-000001000000}">
      <text>
        <r>
          <rPr>
            <sz val="9"/>
            <color indexed="81"/>
            <rFont val="Tahoma"/>
            <family val="2"/>
          </rPr>
          <t xml:space="preserve">
Elegir el nombre del proceso tal como aparece en la caracterización</t>
        </r>
      </text>
    </comment>
    <comment ref="C17" authorId="0" shapeId="0" xr:uid="{00000000-0006-0000-0300-000002000000}">
      <text>
        <r>
          <rPr>
            <b/>
            <sz val="12"/>
            <color indexed="81"/>
            <rFont val="Arial"/>
            <family val="2"/>
          </rPr>
          <t>Registrar el objetivo que se encuentra en la ultima versión de la caracterización de cada proceso.</t>
        </r>
      </text>
    </comment>
    <comment ref="D17" authorId="0" shapeId="0" xr:uid="{00000000-0006-0000-0300-000003000000}">
      <text>
        <r>
          <rPr>
            <b/>
            <sz val="18"/>
            <color indexed="81"/>
            <rFont val="Arial"/>
            <family val="2"/>
          </rPr>
          <t>Cargo direccionador del proceso, el cual se encuentra en la caracterización del proceso como responsable(s).</t>
        </r>
      </text>
    </comment>
    <comment ref="E17" authorId="1" shapeId="0" xr:uid="{00000000-0006-0000-0300-000004000000}">
      <text>
        <r>
          <rPr>
            <b/>
            <sz val="9"/>
            <color indexed="81"/>
            <rFont val="Tahoma"/>
            <family val="2"/>
          </rPr>
          <t>Yanet:</t>
        </r>
        <r>
          <rPr>
            <sz val="9"/>
            <color indexed="81"/>
            <rFont val="Tahoma"/>
            <family val="2"/>
          </rPr>
          <t xml:space="preserve">
Estructura para redactar el riesgo           Riesgo= Impacto (Qué) + Causa Inmediata (como) + Causa Raiz (por qué). El impacto + causa inmediata= lo que puede ocurrir.</t>
        </r>
      </text>
    </comment>
    <comment ref="F17" authorId="0" shapeId="0" xr:uid="{00000000-0006-0000-0300-000005000000}">
      <text>
        <r>
          <rPr>
            <u/>
            <sz val="14"/>
            <color indexed="81"/>
            <rFont val="Arial"/>
            <family val="2"/>
          </rPr>
          <t xml:space="preserve">Circunstancias o situaciones más evidentes sobre las cuales see presenta el riesgo, las mismas no constituyen la causa principal o base para que se presente el riesgo. </t>
        </r>
      </text>
    </comment>
    <comment ref="G17" authorId="1" shapeId="0" xr:uid="{00000000-0006-0000-0300-000006000000}">
      <text>
        <r>
          <rPr>
            <b/>
            <sz val="9"/>
            <color indexed="81"/>
            <rFont val="Tahoma"/>
            <family val="2"/>
          </rPr>
          <t>Yanet:</t>
        </r>
        <r>
          <rPr>
            <sz val="9"/>
            <color indexed="81"/>
            <rFont val="Tahoma"/>
            <family val="2"/>
          </rPr>
          <t xml:space="preserve">
Es la causa principal o básica, corresponden a las razones por las cuales se puede presentar el riesgo, son la base para la definición de controles. </t>
        </r>
      </text>
    </comment>
    <comment ref="I17" authorId="1" shapeId="0" xr:uid="{00000000-0006-0000-0300-000007000000}">
      <text>
        <r>
          <rPr>
            <b/>
            <sz val="9"/>
            <color indexed="81"/>
            <rFont val="Tahoma"/>
            <family val="2"/>
          </rPr>
          <t>Yanet:</t>
        </r>
        <r>
          <rPr>
            <sz val="9"/>
            <color indexed="81"/>
            <rFont val="Tahoma"/>
            <family val="2"/>
          </rPr>
          <t xml:space="preserve">
Revisar la definición de las  categorías en la hoja conceptos guías. </t>
        </r>
      </text>
    </comment>
    <comment ref="J17" authorId="2" shapeId="0" xr:uid="{00000000-0006-0000-0300-000008000000}">
      <text>
        <r>
          <rPr>
            <sz val="14"/>
            <color indexed="81"/>
            <rFont val="Arial"/>
            <family val="2"/>
          </rPr>
          <t>Revisar la tabla de frecuencia en la pestaña "Conceptos".</t>
        </r>
      </text>
    </comment>
    <comment ref="K17" authorId="1" shapeId="0" xr:uid="{00000000-0006-0000-0300-000009000000}">
      <text>
        <r>
          <rPr>
            <b/>
            <sz val="9"/>
            <color indexed="81"/>
            <rFont val="Tahoma"/>
            <family val="2"/>
          </rPr>
          <t>Yanet:</t>
        </r>
        <r>
          <rPr>
            <sz val="9"/>
            <color indexed="81"/>
            <rFont val="Tahoma"/>
            <family val="2"/>
          </rPr>
          <t xml:space="preserve">
campo calculado automaticamente.
Nota: no modificar manualmente.</t>
        </r>
      </text>
    </comment>
    <comment ref="L17" authorId="2" shapeId="0" xr:uid="{00000000-0006-0000-0300-00000A000000}">
      <text>
        <r>
          <rPr>
            <sz val="14"/>
            <color indexed="81"/>
            <rFont val="Arial"/>
            <family val="2"/>
          </rPr>
          <t xml:space="preserve">Revisar los criterios para calificar el impacto, los cuales se encuentran en la pestaña de "Conceptos Guía".
</t>
        </r>
      </text>
    </comment>
    <comment ref="M17" authorId="2" shapeId="0" xr:uid="{00000000-0006-0000-0300-00000B000000}">
      <text>
        <r>
          <rPr>
            <b/>
            <sz val="14"/>
            <color indexed="81"/>
            <rFont val="Arial"/>
            <family val="2"/>
          </rPr>
          <t>campo calculado automaticamente.
Nota: no modificar manualmente.</t>
        </r>
        <r>
          <rPr>
            <sz val="9"/>
            <color indexed="81"/>
            <rFont val="Tahoma"/>
            <family val="2"/>
          </rPr>
          <t xml:space="preserve">
</t>
        </r>
      </text>
    </comment>
    <comment ref="O17" authorId="2" shapeId="0" xr:uid="{00000000-0006-0000-0300-00000C000000}">
      <text>
        <r>
          <rPr>
            <b/>
            <sz val="14"/>
            <color indexed="81"/>
            <rFont val="Arial"/>
            <family val="2"/>
          </rPr>
          <t>campo calculado automaticamente.
Nota: no modificar manualmente.</t>
        </r>
        <r>
          <rPr>
            <sz val="9"/>
            <color indexed="81"/>
            <rFont val="Tahoma"/>
            <family val="2"/>
          </rPr>
          <t xml:space="preserve">
</t>
        </r>
      </text>
    </comment>
    <comment ref="Q17" authorId="3" shapeId="0" xr:uid="{00000000-0006-0000-0300-00000D000000}">
      <text>
        <r>
          <rPr>
            <b/>
            <sz val="9"/>
            <color indexed="81"/>
            <rFont val="Tahoma"/>
            <family val="2"/>
          </rPr>
          <t>Debe tener una periodicidad definida para su
ejecución.</t>
        </r>
      </text>
    </comment>
    <comment ref="R17" authorId="3" shapeId="0" xr:uid="{00000000-0006-0000-0300-00000E000000}">
      <text>
        <r>
          <rPr>
            <sz val="9"/>
            <color indexed="81"/>
            <rFont val="Tahoma"/>
            <family val="2"/>
          </rPr>
          <t>Esta evidencia ayuda
a que se pueda revisar la misma información por parte de un tercero
y llegue a la misma conclusión de quien ejecutó el control y se pueda
evaluar que el control realmente fue ejecutado de acuerdo con los
parámetros establecidos.</t>
        </r>
      </text>
    </comment>
    <comment ref="T17" authorId="4" shapeId="0" xr:uid="{00000000-0006-0000-0300-00000F000000}">
      <text>
        <r>
          <rPr>
            <b/>
            <sz val="10"/>
            <color rgb="FF000000"/>
            <rFont val="Arial"/>
            <family val="2"/>
          </rPr>
          <t xml:space="preserve">Clasificacion de las actividades de control:
1. Preventivos: </t>
        </r>
        <r>
          <rPr>
            <sz val="10"/>
            <color rgb="FF000000"/>
            <rFont val="Arial"/>
            <family val="2"/>
          </rPr>
          <t>Controles diseñados para evitar que se materialice el riesgo.</t>
        </r>
        <r>
          <rPr>
            <b/>
            <sz val="10"/>
            <color rgb="FF000000"/>
            <rFont val="Arial"/>
            <family val="2"/>
          </rPr>
          <t xml:space="preserve">
2. Detectivos: </t>
        </r>
        <r>
          <rPr>
            <sz val="10"/>
            <color rgb="FF000000"/>
            <rFont val="Arial"/>
            <family val="2"/>
          </rPr>
          <t xml:space="preserve">Buscan identificar un evento o resultado no previsto despues que se haya producido.
</t>
        </r>
        <r>
          <rPr>
            <sz val="14"/>
            <color rgb="FF000000"/>
            <rFont val="Arial"/>
            <family val="2"/>
          </rPr>
          <t xml:space="preserve">
</t>
        </r>
      </text>
    </comment>
    <comment ref="AG17" authorId="5" shapeId="0" xr:uid="{00000000-0006-0000-0300-000010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AH17" authorId="5" shapeId="0" xr:uid="{00000000-0006-0000-0300-000011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AI17" authorId="5" shapeId="0" xr:uid="{00000000-0006-0000-0300-000012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AJ17" authorId="5" shapeId="0" xr:uid="{00000000-0006-0000-0300-000013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AK17" authorId="5" shapeId="0" xr:uid="{00000000-0006-0000-0300-000014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AL17" authorId="5" shapeId="0" xr:uid="{00000000-0006-0000-0300-000015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AM17" authorId="5" shapeId="0" xr:uid="{00000000-0006-0000-0300-000016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AN17" authorId="5" shapeId="0" xr:uid="{00000000-0006-0000-0300-000017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AO17" authorId="5" shapeId="0" xr:uid="{00000000-0006-0000-0300-000018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AP17" authorId="5" shapeId="0" xr:uid="{00000000-0006-0000-0300-000019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AQ17" authorId="5" shapeId="0" xr:uid="{00000000-0006-0000-0300-00001A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AR17" authorId="5" shapeId="0" xr:uid="{00000000-0006-0000-0300-00001B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<sst xmlns="http://schemas.openxmlformats.org/spreadsheetml/2006/main" count="5287" uniqueCount="1637">
  <si>
    <t xml:space="preserve">MATRIZ GESTIÓN DE RIESGO </t>
  </si>
  <si>
    <t>F-MC-20</t>
  </si>
  <si>
    <t>Versión 04
Fecha de Actualización:  24/02/2020</t>
  </si>
  <si>
    <t>IDENTIFICACIÓN DEL RIESGO</t>
  </si>
  <si>
    <t>ANALISIS DE RIESGOS</t>
  </si>
  <si>
    <t>SEGUIMIENTO - AUTOEVALUACIÓN DE RIESGOS</t>
  </si>
  <si>
    <t>PLAN DE CONTINGENCIA</t>
  </si>
  <si>
    <t xml:space="preserve">OBSERVACIONES </t>
  </si>
  <si>
    <t>CRITERIOS DE EVALUACIÓN DEL CONTROL</t>
  </si>
  <si>
    <t>Primer Monitoreo y Revisión</t>
  </si>
  <si>
    <t>Segundo Monitoreo y Revisión</t>
  </si>
  <si>
    <t>Tercer Monitoreo y Revisión</t>
  </si>
  <si>
    <t>CALIFICACIÓN DE  CONTROLES</t>
  </si>
  <si>
    <t>Nivel P Inherente</t>
  </si>
  <si>
    <t>Nivel P</t>
  </si>
  <si>
    <t>IMPACTO RIESGO RESIDUAL</t>
  </si>
  <si>
    <t>Nivel I</t>
  </si>
  <si>
    <t>ZONA DE RIESGO RESIDUAL</t>
  </si>
  <si>
    <t>Valor Zona de Riesgo</t>
  </si>
  <si>
    <t>TRATAMIENTO DEL RIESGO</t>
  </si>
  <si>
    <t>PERÍODO DE EJECUCIÓN DEL CONTROL</t>
  </si>
  <si>
    <t>ACCIONES DE CONTROL- ACCIONES PREVENTIVAS</t>
  </si>
  <si>
    <t>REGISTRO DE CONTROL</t>
  </si>
  <si>
    <t>Avance de monitoreo 
a 30 de abril</t>
  </si>
  <si>
    <t xml:space="preserve">Responsable de la acción </t>
  </si>
  <si>
    <t>Avance de monitoreo 
a 30 de agosto</t>
  </si>
  <si>
    <t>Avance de monitoreo 
a 30 de diciembre</t>
  </si>
  <si>
    <t>Acción de contingencia ante posible materialización</t>
  </si>
  <si>
    <t>Evidencia</t>
  </si>
  <si>
    <t>PROCESO</t>
  </si>
  <si>
    <t>OBJETIVO DEL PROCESO</t>
  </si>
  <si>
    <t>LÍDER DEL PROCESO</t>
  </si>
  <si>
    <t>RIESGO</t>
  </si>
  <si>
    <t>Acción y Omisión</t>
  </si>
  <si>
    <t>Uso del Poder</t>
  </si>
  <si>
    <t>Desviar la gestión de lo público</t>
  </si>
  <si>
    <t>Beneficio particular</t>
  </si>
  <si>
    <t>TIPOLOGÍA DEL RIESGO</t>
  </si>
  <si>
    <t>CAUSAS</t>
  </si>
  <si>
    <t>CONSECUENCIAS</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</si>
  <si>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</si>
  <si>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</si>
  <si>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</si>
  <si>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</si>
  <si>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</si>
  <si>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</si>
  <si>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</si>
  <si>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o servicios o los recursos públicos?</t>
  </si>
  <si>
    <t>9.  ¿Generar pérdida de información de la Entidad?</t>
  </si>
  <si>
    <t>10.  ¿Generar intervención de los órganos de control, de la Fiscalía, u otro ente?</t>
  </si>
  <si>
    <t>11.  ¿Dar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</si>
  <si>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</si>
  <si>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</si>
  <si>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</si>
  <si>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</si>
  <si>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</si>
  <si>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</si>
  <si>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</si>
  <si>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19,¿Generar daño ambiental?</t>
  </si>
  <si>
    <t>TOTAL RESPUESTAS AFIRMATIVAS</t>
  </si>
  <si>
    <t>PROBABILIDAD RIESGO INHERENTE</t>
  </si>
  <si>
    <t xml:space="preserve"> IMPACTO RIESGO INHERENTE</t>
  </si>
  <si>
    <t>NIVEL O ZONA DE RIESGO INHERENTE</t>
  </si>
  <si>
    <t xml:space="preserve">Control </t>
  </si>
  <si>
    <t>Que se realiza con las desviaciones y observaciones resultante de la ejecución del control</t>
  </si>
  <si>
    <t>Evidencia Ejecución del Control</t>
  </si>
  <si>
    <t>TIPO DE  CONTROL</t>
  </si>
  <si>
    <t>NATURALEZA DEL CONTROL</t>
  </si>
  <si>
    <t>1.  ¿Existen manuales, instructivos o procedimientos para el manejo del control?</t>
  </si>
  <si>
    <t>2.  ¿Está(n) definido(s) el(los) responsable(s) de la
ejecución del control y del seguimiento?</t>
  </si>
  <si>
    <t>3.  ¿El control es automático?</t>
  </si>
  <si>
    <t>4.  ¿El control es manual?</t>
  </si>
  <si>
    <t>5.  ¿La frecuencia de ejecución del control y seguimiento es adecuada?</t>
  </si>
  <si>
    <t>6.  ¿Se cuenta con evidencias de la ejecución y
seguimiento del control?</t>
  </si>
  <si>
    <t>7. ¿En el tiempo que lleva la herramienta ha
demostrado ser efectiva?</t>
  </si>
  <si>
    <t>PROBABILIDAD DEL RIESGO RESIDUAL</t>
  </si>
  <si>
    <t xml:space="preserve">Planeación Organizacional </t>
  </si>
  <si>
    <t xml:space="preserve">Posibilidad de favorecer la gestión institucional presentando resultados del Plan de Desarrollo que no corresponde a la realidad de los productos y/o servicios entregados. </t>
  </si>
  <si>
    <t>SI</t>
  </si>
  <si>
    <t xml:space="preserve">Corrupción </t>
  </si>
  <si>
    <r>
      <rPr>
        <sz val="11"/>
        <color rgb="FFFF0000"/>
        <rFont val="Calibri"/>
        <family val="2"/>
        <scheme val="minor"/>
      </rPr>
      <t>Reportes con cifras alteradas presentadas por las áreas</t>
    </r>
    <r>
      <rPr>
        <sz val="11"/>
        <color theme="1"/>
        <rFont val="Calibri"/>
        <family val="2"/>
        <scheme val="minor"/>
      </rPr>
      <t>.
Carencia de Controles para la verificación de información reportada</t>
    </r>
  </si>
  <si>
    <t>Sanciones disciplinarias</t>
  </si>
  <si>
    <t>NO</t>
  </si>
  <si>
    <t>POSIBLE</t>
  </si>
  <si>
    <t xml:space="preserve">Los profesionales y/o apoyos de la Oficina Asesora de Planeación, validan la información del avance del logro de los indicadores del Plan de Desarrollo reportados por las dependencias  en el aplicativo Sistema de Indicadores. </t>
  </si>
  <si>
    <t xml:space="preserve">Se solicita a través de correo electrónico al personal  responsables de reportar  la información en el aplicativo dispuesto por el instituto.
Así mismo, el cargue de  las  evidencias de los datos reportados en el  aplicativo Sistema de Indicadores- Una vez reportado en el aplicativo de los indicadores el avance de cada uno, se lleva el consolidado a la matriz de indicadores y se verifica los soportes adjuntados por cada una de las dependencias.  En caso de encontrar inconsistencias, se solicitan a los líderes de los procesos para que estas sean subsanadas.  </t>
  </si>
  <si>
    <t xml:space="preserve">Matriz de Indicadores
</t>
  </si>
  <si>
    <t>Manual</t>
  </si>
  <si>
    <t>Preventivo</t>
  </si>
  <si>
    <t xml:space="preserve">
El riesgo no se materalizó para esta vigenvia,  se continúa con la aplicación del control para evitar la materialización del riesgo."	NA</t>
  </si>
  <si>
    <t>Reducir</t>
  </si>
  <si>
    <t xml:space="preserve">Trimestral </t>
  </si>
  <si>
    <t xml:space="preserve">Revisar que los soportes entregados coincidan con la información reportada en el aplicativo de indicadores </t>
  </si>
  <si>
    <t>Matriz de segumiento indicadores</t>
  </si>
  <si>
    <t xml:space="preserve">El riesgo no se materalizó para este período,  se continúa con la aplicación del control para evitar la materialización del riesgo, solicitando la información a través de correo electrónico a las dependencias. </t>
  </si>
  <si>
    <t>NA</t>
  </si>
  <si>
    <t>29/082023
El riesgo no se materalizó para esta vigenvia,  se continúa con la aplicación del control para evitar la materialización del riesgo.</t>
  </si>
  <si>
    <t>N/A</t>
  </si>
  <si>
    <t>Corregir la información y solicitar a Planeación Departamental la correción de los informes presentados del Plan de Desarrollo</t>
  </si>
  <si>
    <t xml:space="preserve">Acta de reunión
Informe de Plan Indicativo </t>
  </si>
  <si>
    <t xml:space="preserve">Se acoge las recomendaciones de la Oficina de Control Interno en cuanto a: 
Revisión de la causa, ajustandola. 
Se revisa la pregunta #3 afectación de la misión y se ajusta. 
Se establece la acción para el plan de contigencia. 
En cuanto al seguimiento mensual,  se aclara que el Instituto no adopta ni en la política, ni en ningún otro documento el Manual de Metodología de riesgos emitido por la Oficina Asesora de Planeación de la función pública agosto 2022-Versión 7. por lo tanto, se realiza el seguimiento como lo establece la política de administración del riesgo. </t>
  </si>
  <si>
    <t xml:space="preserve">Mejoramiento Continuo </t>
  </si>
  <si>
    <t xml:space="preserve">Posibilidad de favorecer a los procesos en los resultados de las auditorias internas al Sistema de Gestión de Calidad,  para beneficio propio o de terceros </t>
  </si>
  <si>
    <t xml:space="preserve">Imparcialidad ejercida por los auditores debido a las relaciones establecidas con líderes y gestores. 
</t>
  </si>
  <si>
    <t>Incumplimiento a los requisitos de la norma, exponiendo la recertificación del instituto otorgada por el ICONTEC</t>
  </si>
  <si>
    <t xml:space="preserve">No </t>
  </si>
  <si>
    <t>RARA VEZ</t>
  </si>
  <si>
    <t xml:space="preserve">El Líder auditor verifica que las personas nombradas como auditores principales o acompañantes no tengan ningún vínculo con el proceso a auditar. </t>
  </si>
  <si>
    <t xml:space="preserve">Revisa el programa de auditoria, identificando los auditores asignados a cada proceso y verifica que no participen de la ejecución de las actividades de los procesos. 
Reporta al Jefe de la Oficina Asesora de Planeación, si encuentra alguna inhabilidad en el equipo auditor conformado, para que se proceda a cambiar a la persona de proceso a auditar. </t>
  </si>
  <si>
    <t>Programa de Auditoría</t>
  </si>
  <si>
    <t xml:space="preserve">Aceptar </t>
  </si>
  <si>
    <t xml:space="preserve">Anual </t>
  </si>
  <si>
    <t>No requiere control adicional debido a que los que se encuentran establecidos son efectivos.</t>
  </si>
  <si>
    <t>No aplica.</t>
  </si>
  <si>
    <t>No se materializó el riesgo en virtud de que los controles fueron aplicados a través del Programa y Plan de Auditoría, en los cuales se asignaron los auditores de manera objetiva, a través de la validación de que no presentarán un vínculo con el área a auditar.</t>
  </si>
  <si>
    <t>Para este período No se materializó el riesgo.  
Los controles fueron aplicados a través del Programa y Plan de Auditoría, en los cuales se asignaron los auditores de manera objetiva, a través de la validación de que no presentarán un vínculo con el área a auditar.</t>
  </si>
  <si>
    <t>Retiro inmediato del programa y plan de auditoría de la personas identificadas con conflicto de interés, se  notifica a los implicados  y se nombrar otros auditores</t>
  </si>
  <si>
    <t> programa y plan de auditoría</t>
  </si>
  <si>
    <t xml:space="preserve">Se acoge las recomendaciones de la Oficina de Control Interno en cuanto a: 
Revisión de la causa, se deja una sola causa. 
Se establece la acción para el plan de contigencia. 
En cuanto al seguimiento mensual,  se aclara que el Instituto no adopta ni en la política, ni en ningún otro documento el Manual de Metodología de riesgos emitido por la Oficina Asesora de Planeación de la función pública agosto 2022-Versión 7. por lo tanto, se realiza el seguimiento como lo establece la política de administración del riesgo. </t>
  </si>
  <si>
    <t xml:space="preserve">Comunicaciones </t>
  </si>
  <si>
    <t>Posibilidad de manipular información   institucional  en beneficio propio o de un particular.</t>
  </si>
  <si>
    <t xml:space="preserve">Interes personal de percibir recursos económicos </t>
  </si>
  <si>
    <t xml:space="preserve">Una crisis reputacional que impacte negativamente la imagen de la entidad, de sus colaboradores o del Gobierno Departamental. </t>
  </si>
  <si>
    <t>IMPROBABLE</t>
  </si>
  <si>
    <t>La Jefe de la Oficina Asesora de Comunicaicones designa una persona de esta Oficina como responsable de la atención a medios de comunicación, la cual validará la información institucional a publicar.</t>
  </si>
  <si>
    <t>En caso de identificar que cualquier persona del equipo hace entrega de información institucional a publicar que no sea el profesional designado, se hará llamado de atención y se inicia proceso disciplinario</t>
  </si>
  <si>
    <t>Correos electrónicos,  
Mensajes de texto vía Whatsaap, etc.</t>
  </si>
  <si>
    <t xml:space="preserve">Preventivo </t>
  </si>
  <si>
    <t>Permanente</t>
  </si>
  <si>
    <t xml:space="preserve">1. Se valida con los jefes de las áreas que presentan la información,  el contendido a publicar. </t>
  </si>
  <si>
    <t>Correos elecrtrónicos o Whatsaap</t>
  </si>
  <si>
    <t xml:space="preserve">Para esta vigencia, el riesgo no se materializó. </t>
  </si>
  <si>
    <t xml:space="preserve">oficio de notificación </t>
  </si>
  <si>
    <t xml:space="preserve">Capacitación para organizaciones deportivas </t>
  </si>
  <si>
    <t>Posibilidad de recibir o solicitar cualquier tipo de dádiva o beneficio, a nombre propio o para terceros, por la manipulación de los certificados y/o constancias de participación en eventos y/o capacitaciones realizadas por el Sistema Departamental de Capacitaciones de INDEPORTES Antioquia, para favorecer a personas que no cumplieron requisitos para obtener el certificado o constancia de participación</t>
  </si>
  <si>
    <t>Si</t>
  </si>
  <si>
    <t xml:space="preserve">Facilidad de cambios de los parámetros establecidos en la plataforma o plantillas de los certificados y/o constancias de participación en eventos y/o capacitaciones realizadas por el Sistema Departamental de Capacitaciones de INDEPORTES Antioquia por parte de operadores y/o funcionarios vinculados al proceso.        </t>
  </si>
  <si>
    <t>Pérdida de credibilidad, desconfianza y desmotivación de los diferentes actores del Sistema Nacional de Deporte, para vinculación y participación en las capacitaciones ofrecidas por Sistema Departamental de Capacitaciones de INDEPORTES Antioquia</t>
  </si>
  <si>
    <t>No</t>
  </si>
  <si>
    <t>PROBABLE'</t>
  </si>
  <si>
    <t xml:space="preserve">1. La profesional especializada del Sistema Departamental de Capacitación, valida la Generación en linea del certificado en la plataforma Institucional de la Entidad, de manera que solo el usuario que haya realizado y aprobado el curso podrá generar su certificado. 
2. La profesional especializada del Sistema Departamental de Capacitación, tendrá la responsabilidad del manjeo y control de la información y  se encargará de emitir copia de los certificados solicitados con posterioridad a la actividad realizada. Deberá contrastar la información del certifiado, con la base de datos final producto de la contratacion.
</t>
  </si>
  <si>
    <t>Si la revisión no coincide o no cumple con los requisitos, se niega la generacion y entrega del certificado</t>
  </si>
  <si>
    <t xml:space="preserve">Base de datos de personas que cumplen con los requisitos para certificación y PDF firmados y protegidos </t>
  </si>
  <si>
    <t>Trimestral</t>
  </si>
  <si>
    <t>Cruce de base de datos con los base de datos de certificados emitidos</t>
  </si>
  <si>
    <t>Archivo excel de cruce</t>
  </si>
  <si>
    <r>
      <rPr>
        <sz val="11"/>
        <color rgb="FF000000"/>
        <rFont val="Calibri"/>
        <family val="2"/>
      </rPr>
      <t xml:space="preserve">En virtud de la solicitud realizada por la Oficina de Control Interno de Indeportes Antioquia, como actividad de evaluación independiente y seguimiento a riesgos de corrupción identificados en los procesos que adoptó la Entidad, y en particular en lo relacionado con el riesgo de corrupción del procedimiento de “Capacitación para organizaciones deportivas”, nos permitimos informar que entre el 1 de enero y el 30 de abril de 2023, el riesgo </t>
    </r>
    <r>
      <rPr>
        <i/>
        <sz val="11"/>
        <color rgb="FF000000"/>
        <rFont val="Calibri"/>
        <family val="2"/>
      </rPr>
      <t>“Posibilidad de recibir o solicitar cualquier tipo de dádiva o beneficio, a nombre propio o para terceros, por la manipulación de los certificados y/o constancias de participación en eventos y/o capacitaciones realizadas por el Sistema Departamental de Capacitaciones de INDEPORTES Antioquia, para favorecer a personas que no cumplieron requisitos para obtener el certificado o constancia de participación”</t>
    </r>
    <r>
      <rPr>
        <sz val="11"/>
        <color rgb="FF000000"/>
        <rFont val="Calibri"/>
        <family val="2"/>
      </rPr>
      <t>: NO SE MATERIALIZÓ, por tanto, no fue necesario adelantar acciones para subsanar las situaciones eventualmente presentadas.</t>
    </r>
  </si>
  <si>
    <t>Profesional Especialziado de Capacitacion</t>
  </si>
  <si>
    <t>NO SE MATERIALIZÓ, no es necesario adelantar acciones.</t>
  </si>
  <si>
    <t xml:space="preserve">Apoyo Técnico, Científico y Psicosocial </t>
  </si>
  <si>
    <t xml:space="preserve">Posibilidad de Otorgamiento de apoyos institucionales a deportistas no pertenecientes al sistema deportivo para beneficiar personas que no tienen derecho o logros para acceder a estos apoyos </t>
  </si>
  <si>
    <t xml:space="preserve">Directriz de la alta dirección </t>
  </si>
  <si>
    <t xml:space="preserve">Detrimento Patrimonial, mal uso del recurso público </t>
  </si>
  <si>
    <t>El metodologo asignado al deporte Verificar  los listados oficiales para confirmar que los atletas este en los listados que son objeto para otrorgar apoyos y hacer seguimiento de cada apoyo otorgado a traves las visitas y acompañamientos a sesiones de entrenamiento y competencias, esto se realiza mensualmete y cada que haya competencias oficiales.</t>
  </si>
  <si>
    <t xml:space="preserve">Informar a la Alta Dirección </t>
  </si>
  <si>
    <t xml:space="preserve">Resoluciones de apoyo, Listados oficiales y actas de reunión de comité evaluador; estos documentos quedan en carpeta compartidad de resoluciones, actas y listados en custodia del area social </t>
  </si>
  <si>
    <t xml:space="preserve">Mensual </t>
  </si>
  <si>
    <t>Revisión de requisitos por parte del Comité  técnico científico evaluador de apoyos</t>
  </si>
  <si>
    <t>Resoluciones de apoyo, Listados oficiales</t>
  </si>
  <si>
    <t>Para este periodo el riesgo no se materializo debido a la constante supervision de los recursos otorgados a los atletas que por rendimiento deportivo tienen derecho a el.</t>
  </si>
  <si>
    <t xml:space="preserve">supervisores de convenios </t>
  </si>
  <si>
    <t xml:space="preserve">Para este periodo el riesgo no se materializo. 
el proceso de supervisión de los contratos   garantiza la no materialización del riesgo </t>
  </si>
  <si>
    <t>En la primera instancia se citará a las parte involucrada para argumentar por que no se podia entregar el recurso y conciliar la devolución del dinero.
Si de la conciliación no surge respuesta positiva se procederá a remitir tras denuncia en fiscalia el tema para que sea un juez quien determine el trámite para la gestión de devolución.</t>
  </si>
  <si>
    <t>Acta de reunión de conciliación.
Copia de la denuncia en fiscalia.</t>
  </si>
  <si>
    <t xml:space="preserve">Para el seguimiento de Agosto, se acoge la observación de control interno de documentar el plan de contingencia, producto del seguimiento con corte al 30 de abril. </t>
  </si>
  <si>
    <t xml:space="preserve">Posibilidad de recibir o solicitar dádivas o beneficios a nombre propio o de terceros  para validar los resultados deportivos con  condiciones para acceceder al apoyo social tipo educativo entregado </t>
  </si>
  <si>
    <t xml:space="preserve">Inadecuada destinación del recurso asignado para el apoyo social tipo eduativo por parte de los atletas. </t>
  </si>
  <si>
    <t xml:space="preserve">Mal uso del recurso público </t>
  </si>
  <si>
    <t>El area social Establece la legalización de apoyo educativo a traves de la recoleccion de las facturas de matricula de cada alteta para posterior mente  en la Resolución hacer los pago por devulucion.  Este control se realiza semestralmente y en ocacines dos veces por semestre segun se proyecten los pagos</t>
  </si>
  <si>
    <t xml:space="preserve">Resoluciones en carpeta compartidad de resoluciones, actas y listados en custodia del area social </t>
  </si>
  <si>
    <t>Semestral</t>
  </si>
  <si>
    <t xml:space="preserve">Solicitud a los atletas de los recibos de pago con un  plazo determinado. 
 </t>
  </si>
  <si>
    <t xml:space="preserve">Resolución </t>
  </si>
  <si>
    <t xml:space="preserve">No se ha materializado este riesgo ya que desde el area de desarrollo social, se verifica todos los documentos entregados por los atletas para acceder a este beneficio, dentro de la revision se verifica que cumplan con las condiciones exigidas en la convocatoria </t>
  </si>
  <si>
    <t xml:space="preserve">area de desarrollo social y comite BK10:BK17valuador de apoyos </t>
  </si>
  <si>
    <t xml:space="preserve">No se ha materializado este riesgo:
debido a que se verifica todos los documentos entregados por los atletas para acceder a este beneficio, 
Adedmas dentro de la revision se verifica que cumplan con las condiciones exigidas en la convocatoria </t>
  </si>
  <si>
    <t xml:space="preserve">área de desarrollo social y comité evaluador de apoyos </t>
  </si>
  <si>
    <t>En la primera instancia se citará a las parter involucrada para argumentar por que no se podía entregar el recurso y conciliar la devolución del dinero.
Si de la conciliación no surge respuesta positiva se procederá a remitir tras de nuncia en fiscalia y entres de control el tema para que sean ellos quien determine el trámite para la gestión de devolución.</t>
  </si>
  <si>
    <t xml:space="preserve">Posibilidad de recibir solicitudes  o solicitar dadivas o beneficios a nombre propio o de terceros Posibilidad para  asignar recursos a ligas deportivas sin una estrategia clara, definida o con reconocimiento deportivo vencido para la captacion o desviacion de recursos </t>
  </si>
  <si>
    <t>Mécanismos inapropiados para asignación de los recursos</t>
  </si>
  <si>
    <t>Afectación de los resultados en el deporte</t>
  </si>
  <si>
    <t>El comite evaluador establece los  criterios técnicos sólidos que se ecuentran en la resolucion 479 de 2020permitan focalizar los recursos, inversión en los deportes, modalidades y atletas priorizados y categorizados.
Seguimiento al manual de líneas de inversión para los convenios suscritos cada mes o cada que se solicite desembolso</t>
  </si>
  <si>
    <t>Lineamientos concretos que evidencian transparencia.</t>
  </si>
  <si>
    <t>Informe de asignación de recursos. Informes de supervisión, rendición de cuentas por parte de las ligas carpeta compartidad de expedientes y documentacion de cotizaciones y solicitudes de desembolso en custodia de supervisores y area financiera de la subgerencia.</t>
  </si>
  <si>
    <t>Anual</t>
  </si>
  <si>
    <t xml:space="preserve">Priorización de ligas deportivas que presentan una adecuada estrategia de intervención para la participación en los Juegos Deportivos Nacionales </t>
  </si>
  <si>
    <t>Informe de asignación de recursos</t>
  </si>
  <si>
    <t xml:space="preserve">En este periodo no se a materializado el riesgo ya que desde el area adminstrtiva de la institucion y con apoyo de los pares administrativos de la subgerencia, se verifica que todas las instituciones a las que se les asigan recurso, cumplan con tadas las condiciones </t>
  </si>
  <si>
    <t>comite de contratacion y area adminstrtiva de la subgerencia.</t>
  </si>
  <si>
    <t xml:space="preserve">No se ha materializado este riesgo: controles efectivos </t>
  </si>
  <si>
    <t>comité de contratación y área administrativa de la subgerencia.</t>
  </si>
  <si>
    <t xml:space="preserve">
Proceder a remitir tras denuncia en fiscalia y entes de control el tema para que se de un proceso a quien  posiblemente haya recibido dádivas </t>
  </si>
  <si>
    <t>Copia de la denuncia en fiscalia y entes de control.</t>
  </si>
  <si>
    <t xml:space="preserve">Juegos Deportivos Institucionales </t>
  </si>
  <si>
    <t>Posibilidad de recibir o solicitar cualquier dádiva o beneficio a nombre propio o para terceros, manipulando la documentación para favorecer la participación o los resultados de los municipios en los diferentes juegos deportivos Institucionales.</t>
  </si>
  <si>
    <t xml:space="preserve">Facilidad de cambios de los parametros establecidos en la plataforma  por los operadores y/o funcionarios  vinculados al proceso.         </t>
  </si>
  <si>
    <t>Desmotivación en la participación de los municipios en los diferentes juegos deportivos programados por la Entidad.</t>
  </si>
  <si>
    <t>El profesional Universitario debe:
1. Establecer claves para el ingreso a la plataforma.
2. Realizar revisión documental acorde a los parametros establecidos en las cartas fundamentales.</t>
  </si>
  <si>
    <t>Si la revisión no coincide o no cumple con los requisitos, se niega la inscripción del municipio o deportista.</t>
  </si>
  <si>
    <t>Registro de la documentación revisada, aprobada o negada.</t>
  </si>
  <si>
    <t xml:space="preserve">Automático </t>
  </si>
  <si>
    <t xml:space="preserve">Realizar revisión documental actualizando la base de datos acorde a las edades establecidas por  y/o disciplinas y demás requerimientos. </t>
  </si>
  <si>
    <t>Revisión documental en la plataforma.</t>
  </si>
  <si>
    <t> El riesgo no se materializa para este periodo</t>
  </si>
  <si>
    <t> N/A</t>
  </si>
  <si>
    <t> </t>
  </si>
  <si>
    <t xml:space="preserve">Actividad Física </t>
  </si>
  <si>
    <t>Posibilidad de recibir o solicitar cualquier tipo de dádiva o beneficio, a nombre propio o para terceros, por la manipulación de la información que se utiliza como herramienta de gestión y de seguimiento para evaluación del “semáforo”, para favorecer a  municipios que no cumplieron requisitos para obtener un resultado positivo.</t>
  </si>
  <si>
    <t xml:space="preserve">Facilidad de emitir conceptos favorables para beneficio de un particular, considerando que la información que alimenta la herramienta de seguimiento, depende exclusivamente de la información recolectada en la visita y que presenta quien la realiza.       </t>
  </si>
  <si>
    <t>Pérdida de credibilidad, desconfianza y desmotivación de los municipios para la realización de actividades propuestas por el programa.</t>
  </si>
  <si>
    <t>El profesional especializado: 
1. Realizar seguimiento a los municipios de forma aleatoria y solicitar evidencia de la información consignada en el semaforo.       
2. Aplicación de encuesta de satisfacción por el servicio prestado.</t>
  </si>
  <si>
    <t>1.Se ajusta la herramienta de seguimiento (semaforo) 
2.Se realiza la tabulación y análisis de la información</t>
  </si>
  <si>
    <t>Correos electronicos 
Encuestas</t>
  </si>
  <si>
    <t>Se ajusta la herramienta de seguimiento (semaforo) y se realiza la tabulación y análisis de la información.</t>
  </si>
  <si>
    <t>Correo electronico Encuestas aplicadas</t>
  </si>
  <si>
    <t>El riesgo no se materializó para esta vigencia</t>
  </si>
  <si>
    <t>Jhon Jairo Velásquez</t>
  </si>
  <si>
    <t>Se procedería con la queja a la autoridad competente del posible hecho de corrupción del cual se tenga conocimiento.</t>
  </si>
  <si>
    <t>Documento, correo o registro en el que se presenta la queja.</t>
  </si>
  <si>
    <t>Se acoge la observación de control interno, resultado del seguimiento con corte a 30 de agosto de 2023, formulando la acción AF-05.</t>
  </si>
  <si>
    <t xml:space="preserve">Gestión Administrativa de los Recursos </t>
  </si>
  <si>
    <t xml:space="preserve">Posibilidad de recibir o solicitar dádivas o beneficio  a nombre propio o de terceros en la entrega de bienes muebles del Instituto  para uso personal. </t>
  </si>
  <si>
    <t>1. Falta de seguimiento periódico del inventario.</t>
  </si>
  <si>
    <t xml:space="preserve">Detrimento patrimonial
Los reportes contables no reflejen la realidad económica y patrimonial del Instituto. </t>
  </si>
  <si>
    <t xml:space="preserve">Los auxiliares administrativos,  realizan  inventario físico vs la información registrada en el sistema (cortes 30 de abril, 31 de agosto,  31 de diciembre). </t>
  </si>
  <si>
    <t xml:space="preserve">En caso de haber diferencias se verifican las órdenes de salida del almacén  y se realizan los ajustes pertinentes.
De continuar diferencias, se envía reporte a la Subgerencia Administrativa y financiera para continuar con el debido proceso. </t>
  </si>
  <si>
    <t>Inventarios fisicos vs inventarios del sistema</t>
  </si>
  <si>
    <t xml:space="preserve">Detectivo </t>
  </si>
  <si>
    <t>Cuatrimestral</t>
  </si>
  <si>
    <t>Informes de inventarios</t>
  </si>
  <si>
    <t xml:space="preserve">Informe del inventario </t>
  </si>
  <si>
    <t xml:space="preserve">El riesgo no se materializó para este periodo. </t>
  </si>
  <si>
    <t>Equipo almacén</t>
  </si>
  <si>
    <t xml:space="preserve">Controles duales, para los equipos de cómputo desde el área de Sistemas, se implementan controles para a entrega y devolución de equipos. Los informes de cierre mensual con detalle. </t>
  </si>
  <si>
    <t>Los formatos diligenciados desde Sistemas y los informes de cierre de Almacén mensuales.</t>
  </si>
  <si>
    <t xml:space="preserve">Posibilidad de recibir o solicitar dádivas o beneficio  a nombre propio o de terceros en la entrega de bienes muebles y/o de consumo, del Instituto  para uso personal. </t>
  </si>
  <si>
    <t xml:space="preserve">
2. Falta de un documento idóneo para generar la trazabilidad de entrega de los bienes muebles.</t>
  </si>
  <si>
    <t>El supervisor del contrato  y el auxiliar del almacén suscriben Acta de recibo de bienes, para realizar el ingreso de los mismos. (Entrada de mercancía).
Comprobante de entrada almacén (SICOF)</t>
  </si>
  <si>
    <t xml:space="preserve">Se verifica la existencia de los instrumentos diligenciados, en caso de existir novedad el responsable del Almacén realiza las correcciones en equipo con los responsables de entrega y recepción de los bienes. </t>
  </si>
  <si>
    <t>Acta de recibo a satisfacción  suscrita por el supervisor y el responsable del almacén.
Comprobante e entrada almacén (SICOF)</t>
  </si>
  <si>
    <t>Continuo</t>
  </si>
  <si>
    <t>Revisión de la documentacion cada que se realice la operación</t>
  </si>
  <si>
    <t xml:space="preserve">Acta de recibo suscrita por el supervisor del contrato y el delegado del almacén.
Formato de entrega del almacén a usuario final del bien, suscrito por el responsable de la entrega en el almacén y quien recibe. </t>
  </si>
  <si>
    <t>Informes de control interno como tercera línea de defensa</t>
  </si>
  <si>
    <t>Informes de control interno</t>
  </si>
  <si>
    <t xml:space="preserve">Posibilidad de recibir o solicitar dádivas o beneficio  a nombre propio o de terceros en la entrega de bienes muebles y/o de consumo del Instituto  para uso personal. </t>
  </si>
  <si>
    <t>3. Falta de un control dual y segregación de las funciones en el manejo de los inventarios.</t>
  </si>
  <si>
    <t xml:space="preserve">El supervisor revisa y recibe a satisfacción, posteriormente el auxiliar del Almacén verifica factura y remisión contra lo recibido físicamente y se realiza el respectivo ingreso al sistema. </t>
  </si>
  <si>
    <t xml:space="preserve">En caso de haber diferencias el auxiliar informa al supervisor la novedad para hacer las correcciones a las que haya lugar </t>
  </si>
  <si>
    <t xml:space="preserve">Formato de recibo con las observaciones. </t>
  </si>
  <si>
    <t xml:space="preserve">Formato de recibo diligenciado </t>
  </si>
  <si>
    <t>Equipo almacen</t>
  </si>
  <si>
    <t xml:space="preserve">A la fecha no se han establecido nuevos controles, o contingencias. </t>
  </si>
  <si>
    <t xml:space="preserve">Proceso Jurídico </t>
  </si>
  <si>
    <t>Posibilidad de recibir o solicitar beneficio alguno a nombre propio para expedir  actos administrativos y/o certificaciones, sin el cumplimiento de los requisitos</t>
  </si>
  <si>
    <t xml:space="preserve">Falta de control de los actos administrativos de registro y control </t>
  </si>
  <si>
    <t xml:space="preserve">Reprocesos administrativos
demandas
hallazgos penales, fiscales y disciplinarios
poca confiabilidad de la información generando perjuicios a organismos deportivos y terceros   </t>
  </si>
  <si>
    <t>Los documentos son trabajados por varias personas, unas que proyectan, otras que revisan y finalmente el funcionario que aprueba. Lo anterior, con el fin de ejercer control durante el proceso de elaboración y gestión de los documentos. Adicionalmente se requiere conocimiento de la normatividad, revisión de antecedentes del expediente</t>
  </si>
  <si>
    <t>capacitación
Emisión de Políticas</t>
  </si>
  <si>
    <t>actas y listado de asistencia</t>
  </si>
  <si>
    <t xml:space="preserve">Evitar </t>
  </si>
  <si>
    <t>diario</t>
  </si>
  <si>
    <t>revisiones, capacitaciones</t>
  </si>
  <si>
    <t>actos administrativos
actas</t>
  </si>
  <si>
    <t>No se materializo para esta vigencia</t>
  </si>
  <si>
    <r>
      <t>Se elimina este riesgo, debido a que esta inmerso en el de</t>
    </r>
    <r>
      <rPr>
        <b/>
        <i/>
        <u/>
        <sz val="11"/>
        <color theme="1"/>
        <rFont val="Calibri"/>
        <family val="2"/>
        <scheme val="minor"/>
      </rPr>
      <t xml:space="preserve"> posibilidad de recibir o solicitar beneficio alguno para realizar una débil representación judicial y extrajudicial dentro de los procesos judiciales adelantandos o seguidos contra INDEPORTES ANTIOQUIA </t>
    </r>
  </si>
  <si>
    <t xml:space="preserve">posibilidad de recibir o solicitar beneficio alguno para realizar una débil representación judicial y extrajudicial dentro de los procesos judiciales adelantandos o seguidos contra INDEPORTES ANTIOQUIA </t>
  </si>
  <si>
    <t>Falta de control de los procesos judiciales</t>
  </si>
  <si>
    <t>sentencias no favorables para la Entidad</t>
  </si>
  <si>
    <t xml:space="preserve">Ejercer orden y controles en la designación de tareas al interior del equipo, lo anterior con el fin de designar a los funcionarios más preparados en esas áreas. Adicionalmente, buscar apoyo en contratistas externos. </t>
  </si>
  <si>
    <t>capacitación y seguimiento
Emisión de Políticas</t>
  </si>
  <si>
    <t>expediente
actas</t>
  </si>
  <si>
    <t>seguimiento y capacitaciones</t>
  </si>
  <si>
    <t>expedientes</t>
  </si>
  <si>
    <t>No se materialzo para esta vigencia</t>
  </si>
  <si>
    <t xml:space="preserve">Iniciar las respectivas quejas disicplinarias, denuncias penales y fiscales y demandas a que hubiera lugar </t>
  </si>
  <si>
    <t>demanda, queja y/o denuncia</t>
  </si>
  <si>
    <t xml:space="preserve">Gestión del Talento Humano </t>
  </si>
  <si>
    <t>Posibilidad de modificación a los manuales de funciones favoreciendo a personas o perfiles en particular</t>
  </si>
  <si>
    <t xml:space="preserve">Interés particular de nombrar a determinadas personas.
Compromisos políticos </t>
  </si>
  <si>
    <t>Afectación de la prestación del servicio, el cumplimiento de objetivos y misión de la entidad</t>
  </si>
  <si>
    <t>Elaborar con la participación y/o revisión de la alta Gerencia el estudio técnico para soportar la modificación del Manual Específico de Funciones objetivo y riguroso con la normatividad existente.
Dar aplicación al art. 2.2.2.6.1 del Decreto 1083 de 2015, realizando la publicación y socialización del proyecto de acto administrativo y estudio técnico a la asociación sindical de empleados de Indeportes Antioquia.</t>
  </si>
  <si>
    <t>Emitir concepto  favorable o desfavorable que sea riguroso</t>
  </si>
  <si>
    <t>Concepto Técnico
Registros</t>
  </si>
  <si>
    <t xml:space="preserve">A demanda </t>
  </si>
  <si>
    <t xml:space="preserve">Desarrollar la modificación del manual de funciones de manera partipativa por diferentes áreas estratégicas de la Entidad para que se realice con criterios objetivos basados en las necesidades del servicio, la plataforma estratégica de la Entidad y la normativa que rige la función pública para cada empleo. </t>
  </si>
  <si>
    <t>Concepto en estudio técnico de modificación del manual de funciones</t>
  </si>
  <si>
    <t>La modificación del manual de funciones de algunos empleos, resultado de la modificación de la estructura y la planta de empleos de la Entidad dada a través de la resolución S2023000062 de 25/01/2023 se soporta en estudio técnico con participación de diferentes áreas estratégicas y de apoyo (Oficina Asesora Jurídica, Oficina Asesora de Planeación, Subgerencia Administrativa y Financiera y Oficina de Talent Humano. 
Se procederá a documentar procedimiento o instructivo para modificación de manual de funciones para incluir en las actividades lo indicado en el art. 2.2.2.6.1. del Decreto 1083 de 2015.</t>
  </si>
  <si>
    <t>Jefe Oficina de Talento Humano 
Profesional Especializado Oficina de Talento Humano</t>
  </si>
  <si>
    <t>A la fecha de seguimiento no se han realizado modificaciones al Manual Específico de Funciones y Competencias Laborales de la Entidad.</t>
  </si>
  <si>
    <t>Posibilidad de pérdida o utilización inadecuada de las historias laborales en beneficio de intereses personales que afecten la integridad de la Entidad y/o terceros</t>
  </si>
  <si>
    <t xml:space="preserve">Interés en divulgar u ocultar información de las historias laborales de los servidores públicos  activos o retirados para perjudicar su integridad o favorecer intereses particulares. </t>
  </si>
  <si>
    <t>Reclamación judicial a la Entidad por:
i) afectación de la imagen reputacional del servidor público y violación a los derechos de privacidad e  intimidad por divulgación de información y registros personales que reposan en la historia laboral
ii) Perjuicios causados a terceros o a la Entidad por ocultar o dar manejo inadecuado a la información que resposa en las historias laborales.</t>
  </si>
  <si>
    <t>Verificar que el archivo de las historias laborales en la oficina de talento humano esté adecuadamente conservado y controlado por una persona responsable y conforme a la normatividad aplicable y lineamientos institucionales.</t>
  </si>
  <si>
    <t>Se elabora plan de mejoramiento
Se reporta para acción disciplinaria en caso de materializarse el riesgo</t>
  </si>
  <si>
    <t xml:space="preserve">Registros </t>
  </si>
  <si>
    <t xml:space="preserve">Permanente </t>
  </si>
  <si>
    <t xml:space="preserve">Asignación de servidor de planta responsable de la custodia y manejo del archivo de las  historias laborales.
Documentar, institucionalizar y firmar acuerdos de confidencialidad por cada uno de los colaboradores que tienen acceso a la información de las historias laborales.
Implementar los registros de control de préstamo de las historias laborales.
Coordinar con el CADA la realización de auditorías al archivo de historias laborales para verificar la adherencia a los procedimientos y lineamientos institucionales. </t>
  </si>
  <si>
    <t>Documento Acuerdo de confidencialidad</t>
  </si>
  <si>
    <t>El registro de control de préstamo de historias laborales se implementa ante la necesidad de préstamo al personal de la Oficina de Talento Humano ante necesidades de consulta. 
Se procederá a la documentación e implementación del formato de compromiso de confidencialidad para el responsable del archivo de historias laborales.
Se solicitará a la profesional universitaria a cargo del CADA la realización de auditoría del archivo de historias laborales para verificar el adecuando manejo del mismo.</t>
  </si>
  <si>
    <t>Jefe Oficina de Talento Humano
Profesional Especializado Oficina de Talento Humano
Secretarias Oficina de Talento Humano</t>
  </si>
  <si>
    <t>Se tiene implementado formato de control de préstamo de historias laborales F-GD-33.
No se tiene avance en la documentación del formato de confidencialidad y solicitud y programación de auditoría interna a historias laborales.</t>
  </si>
  <si>
    <t xml:space="preserve">Gestión Documental </t>
  </si>
  <si>
    <t>Posibilidad de fuga o entrega de información por parte de los servidores públicos del CADA a cambio de dádivas</t>
  </si>
  <si>
    <t>Desconocimiento de las políticas de reservas de información
Ausencia de instrumentos que determinen los niveles de acceso y la reserva de la información institucional</t>
  </si>
  <si>
    <t>Violación a las normas de protección de datos y reservade información
Afectación de la imagen institucional</t>
  </si>
  <si>
    <t xml:space="preserve">El profesional universitario del CADA verifica, revisa, actualiza y socializa con el equipo de trabajo los instuctIvos relacionados con la distribución de documentos y con el desarrollo del acceso a la información a cargo del grupo de trabajo, garantizando el desarrollo de un trabajo ético y ajustado a la documentación que reposa en el Sistema Integrado de Gestión.
</t>
  </si>
  <si>
    <t>Se asienta el registro de entrega o consulta</t>
  </si>
  <si>
    <t>Distribución de documentos en Mercurio
Registros de Distribución de documentos físicos desde el CADA a las oficinas
Registros de consulta y acceso a la información</t>
  </si>
  <si>
    <t>La Revisión es mensual de los registros de distribución y consulta y acceso a la información a cargo del CADA</t>
  </si>
  <si>
    <t xml:space="preserve">Actas de reunión </t>
  </si>
  <si>
    <r>
      <rPr>
        <sz val="11"/>
        <color rgb="FF000000"/>
        <rFont val="Calibri"/>
        <family val="2"/>
      </rPr>
      <t xml:space="preserve">Durante el primer cuatrimestre de 2023 el equipo de trabajo del CADA elaboró la revisión y actualización de dos de los instructivos relativos a la radicación y distribución de documentos.
Estos son: </t>
    </r>
    <r>
      <rPr>
        <b/>
        <sz val="11"/>
        <color rgb="FF000000"/>
        <rFont val="Calibri"/>
        <family val="2"/>
      </rPr>
      <t>I-GD-06 Instructivo de Radicación_V4 e</t>
    </r>
    <r>
      <rPr>
        <sz val="11"/>
        <color rgb="FF000000"/>
        <rFont val="Calibri"/>
        <family val="2"/>
      </rPr>
      <t xml:space="preserve"> </t>
    </r>
    <r>
      <rPr>
        <b/>
        <sz val="11"/>
        <color rgb="FF000000"/>
        <rFont val="Calibri"/>
        <family val="2"/>
      </rPr>
      <t xml:space="preserve">I-GD-07_Instructivo_Distribucion_documentos_V3 </t>
    </r>
    <r>
      <rPr>
        <sz val="11"/>
        <color rgb="FF000000"/>
        <rFont val="Calibri"/>
        <family val="2"/>
      </rPr>
      <t>en ambos se ajustó la redacción de las actividades. 
Estos fueron socializados e implementados en el día a día por el equipo de trabajo se ajusta la redacción de las actividades Se ajusta los códigos de los formatos asociados al Instructivo. 
Las consultas y el acceso a la información a cargo del CADA se realizó dentro de los parámetros institucionales. 
Al hacer las revisiones del sistema de información Mercurio y el monitoreo de las planillas de distribución no se encontraron anomalías en el direccionamiento de comunicaciones.</t>
    </r>
  </si>
  <si>
    <t>Profesional Universitario Equipo CADA</t>
  </si>
  <si>
    <t>Durante el primer cuatrimestre de 2023 el equipo de trabajo del CADA elaboró la revisión y actualización de dos de los instructivos relativos a la radicación y distribución de documentos.
Estos son: I-GD-06 Instructivo de Radicación_V4 e I-GD-07_Instructivo_Distribucion_documentos_V3 en ambos se ajustó la redacción de las actividades. 
Estos fueron socializados e implementados en el día a día por el equipo de trabajo se ajusta la redacción de las actividades Se ajusta los códigos de los formatos asociados al Instructivo. 
Las consultas y el acceso a la información a cargo del CADA se realizó dentro de los parámetros institucionales. 
Al hacer las revisiones del sistema de información Mercurio y el monitoreo de las planillas de distribución no se encontraron anomalías en el direccionamiento de comunicaciones.</t>
  </si>
  <si>
    <t xml:space="preserve">Contratación y Adquisiciones </t>
  </si>
  <si>
    <t>Posibilidad de recibir y solicitar cualquier dadiva al contratar un proponente que no cumple con los requisitos para llevar a cabo el objeto de la contratación.</t>
  </si>
  <si>
    <t xml:space="preserve">No revisar los requisitos habilitantes y  no evaluar las propuestas de conformidad con lo señalado en el pliego de condiciones o invitación pública y adendas respectivas acorde con la normatividad vigente  </t>
  </si>
  <si>
    <t>Incumplimiento a obligaciones contractuales
contratar un proponente que no cumple con los requisitos
investigaciones
demandas</t>
  </si>
  <si>
    <t xml:space="preserve">Verificar el cumplimiento de los requisitos habilitantes y evaluar las propuestas de conformidad con lo señalado en el pliego de condiciones o invitación pública y adendas respectivas acorde con el Manual de Contratación, el procedimiento del Sistema Integrado de Gestión de Calidad y la normatividad vigente. Para esto, deberá realizarse la designación del personal de apoyo, conforme al perfil profesional, las cargas laborales y el conocimiento previo sobre el proceso. </t>
  </si>
  <si>
    <t xml:space="preserve">Investigaciones 
Revisar la evaluación de las ofertas presentadas </t>
  </si>
  <si>
    <t xml:space="preserve"> Informes de evaluación y en los requerimientos a subsanar o aclarar requisitos de la propuesta. </t>
  </si>
  <si>
    <t>mensual</t>
  </si>
  <si>
    <t xml:space="preserve">capacitaciones
seguimiento
 </t>
  </si>
  <si>
    <t>actas
informes de evaluación
listado de asistencia
contrato</t>
  </si>
  <si>
    <t>No se materializó para este periodo</t>
  </si>
  <si>
    <t>INDEPORTES ANTIOQUIA</t>
  </si>
  <si>
    <t xml:space="preserve">Presentar las respectivas acciones, denuncias y quejas ante los organos de control para su respectivo conocimiento y tramite </t>
  </si>
  <si>
    <t>demanda, denuncias y/o quejas</t>
  </si>
  <si>
    <t>Posibilidad de recibir y solicitar cualquier dadiva o beneficio a nombre propio para no liquidar en tiempo los contratos y convenios designados</t>
  </si>
  <si>
    <t xml:space="preserve">No revisar el estado del contrato en cuanto al término para ser liquidado  acorde con la normatividad aplicable, el Manual de Contratación y el procedimiento del Sistema Integrado de Gestión de Calidad      </t>
  </si>
  <si>
    <t>Pérdida de competencia para efectuar la liquidación
demandas</t>
  </si>
  <si>
    <t>Solicitar apoyo e información al supervisor, y también verificar   que la Entidad tenga competencia para efectuar la liquidación</t>
  </si>
  <si>
    <t>Investigaciones
pérdida de competencia
pérdida de dinero</t>
  </si>
  <si>
    <t xml:space="preserve">Contrato
 La solicitud de liquidación </t>
  </si>
  <si>
    <t>actas
listado de asistencia
contrato</t>
  </si>
  <si>
    <t xml:space="preserve">Presentar las respectivas acciones, denuncias y/o quejas ante las autoridades competentes para su respectivo conocimiento y tramite </t>
  </si>
  <si>
    <t>demanda, denuncia y/o queja</t>
  </si>
  <si>
    <t>Posibilidad de recibir y solicitar cualquier dadiva o beneficio por no informar del posible  incumplimiento del contratista de sus obligaciones contractuales para que se inicie los respectivos procesos contractuales sancionatorios</t>
  </si>
  <si>
    <t>Falta de seguimiento por parte del supervisor a la ejecuciòn del contratista
Débil análisis en la identificación de los riesgos derivados de la contratacion</t>
  </si>
  <si>
    <t>Terminación anticipada del contrato</t>
  </si>
  <si>
    <t xml:space="preserve">
Realizar seguimiento a la ejecución del contrato, para ello deberá realizar una correcta designación de los supervisores según el perfil profesional, los conocimientos en relación con el proceso, y la carga laboral. </t>
  </si>
  <si>
    <t>investigaciones
terminación anticipada del contrato</t>
  </si>
  <si>
    <t>informes de supervisión</t>
  </si>
  <si>
    <t>actas
informes
listado de asistencia
cuentas de pago
actas de recibo</t>
  </si>
  <si>
    <t>Presentar las respectivas acciones, denuncias y/o quejas ante las autoridades competentes para su</t>
  </si>
  <si>
    <t xml:space="preserve">Gestión Financiera </t>
  </si>
  <si>
    <t>Posibilidad de apropiación de recursos públicos para beneficio personal o de terceros en el manejo de los ingresos efectivos (bancos y caja menor).</t>
  </si>
  <si>
    <t>Falta de control duales en el manejo de recursos y segregación en las funciones.</t>
  </si>
  <si>
    <t xml:space="preserve">Detrimento patrimonial </t>
  </si>
  <si>
    <r>
      <rPr>
        <sz val="11"/>
        <color rgb="FF000000"/>
        <rFont val="Calibri"/>
        <family val="2"/>
      </rPr>
      <t xml:space="preserve">El Tesorero General </t>
    </r>
    <r>
      <rPr>
        <b/>
        <sz val="11"/>
        <color rgb="FF000000"/>
        <rFont val="Calibri"/>
        <family val="2"/>
      </rPr>
      <t>verifica</t>
    </r>
    <r>
      <rPr>
        <sz val="11"/>
        <color rgb="FF000000"/>
        <rFont val="Calibri"/>
        <family val="2"/>
      </rPr>
      <t xml:space="preserve"> mediante arqueos de la caja menor mensualmente, en días y horas indeterminadas,   el manejo de los recursos.
</t>
    </r>
  </si>
  <si>
    <t>En caso de presentar diferencias se deben informar formalmente a la Subgerente Administrativa y Financiera.</t>
  </si>
  <si>
    <t>Arqueos de caja, conciliaciones de bancos</t>
  </si>
  <si>
    <t xml:space="preserve">Conciliaciones de las cuentas bancarias entre el sistema bancario y en la informacion del ERP, arqueos de constantes a las cajas menores </t>
  </si>
  <si>
    <t>Conciliaciones bancarias revisadas por el lider del proceso contable</t>
  </si>
  <si>
    <t>Falta de controles transversales y conciliaciones entre las áreas financieras del Instituto: presupuesto, contabilidad y tesorería.</t>
  </si>
  <si>
    <r>
      <rPr>
        <sz val="11"/>
        <color rgb="FF000000"/>
        <rFont val="Calibri"/>
        <family val="2"/>
      </rPr>
      <t xml:space="preserve">El profesional universitario encargado de contabilidad </t>
    </r>
    <r>
      <rPr>
        <b/>
        <sz val="11"/>
        <color rgb="FF000000"/>
        <rFont val="Calibri"/>
        <family val="2"/>
      </rPr>
      <t>realiza</t>
    </r>
    <r>
      <rPr>
        <sz val="11"/>
        <color rgb="FF000000"/>
        <rFont val="Calibri"/>
        <family val="2"/>
      </rPr>
      <t xml:space="preserve"> las conciliaciones bancarias mensuales y las </t>
    </r>
    <r>
      <rPr>
        <b/>
        <sz val="11"/>
        <color rgb="FF000000"/>
        <rFont val="Calibri"/>
        <family val="2"/>
      </rPr>
      <t>valida</t>
    </r>
    <r>
      <rPr>
        <sz val="11"/>
        <color rgb="FF000000"/>
        <rFont val="Calibri"/>
        <family val="2"/>
      </rPr>
      <t xml:space="preserve"> con el  Tesorero General.</t>
    </r>
  </si>
  <si>
    <t>En caso de presentar diferencias se deben informar formalmente a la Gerente.</t>
  </si>
  <si>
    <t>Conciliaciones bancarias suscritas entre las partes</t>
  </si>
  <si>
    <t>Posibilidad de apropiación de recursos públicos por jineteo en cuentas bancarias para uso personal o en beneficio de terceros.</t>
  </si>
  <si>
    <t>Falta de controles duales en el manejo de recursos y segregación en las funciones.</t>
  </si>
  <si>
    <r>
      <rPr>
        <sz val="11"/>
        <color rgb="FF000000"/>
        <rFont val="Calibri"/>
        <family val="2"/>
      </rPr>
      <t xml:space="preserve">El profesional universitario de contabilidad, </t>
    </r>
    <r>
      <rPr>
        <b/>
        <sz val="11"/>
        <color rgb="FF000000"/>
        <rFont val="Calibri"/>
        <family val="2"/>
      </rPr>
      <t>realiza</t>
    </r>
    <r>
      <rPr>
        <sz val="11"/>
        <color rgb="FF000000"/>
        <rFont val="Calibri"/>
        <family val="2"/>
      </rPr>
      <t xml:space="preserve"> el registro contable en el ERP financiero el cual es </t>
    </r>
    <r>
      <rPr>
        <b/>
        <sz val="11"/>
        <color rgb="FF000000"/>
        <rFont val="Calibri"/>
        <family val="2"/>
      </rPr>
      <t>revisado</t>
    </r>
    <r>
      <rPr>
        <sz val="11"/>
        <color rgb="FF000000"/>
        <rFont val="Calibri"/>
        <family val="2"/>
      </rPr>
      <t xml:space="preserve"> y </t>
    </r>
    <r>
      <rPr>
        <b/>
        <sz val="11"/>
        <color rgb="FF000000"/>
        <rFont val="Calibri"/>
        <family val="2"/>
      </rPr>
      <t>aprobado</t>
    </r>
    <r>
      <rPr>
        <sz val="11"/>
        <color rgb="FF000000"/>
        <rFont val="Calibri"/>
        <family val="2"/>
      </rPr>
      <t xml:space="preserve"> por el profesional universitario de presupuesto quien elabora la orden de pago, posteriormente el técnico de tesorería elabora el comprobante de egreso el cual es </t>
    </r>
    <r>
      <rPr>
        <b/>
        <sz val="11"/>
        <color rgb="FF000000"/>
        <rFont val="Calibri"/>
        <family val="2"/>
      </rPr>
      <t>aprobado</t>
    </r>
    <r>
      <rPr>
        <sz val="11"/>
        <color rgb="FF000000"/>
        <rFont val="Calibri"/>
        <family val="2"/>
      </rPr>
      <t xml:space="preserve"> por el tesorero general  </t>
    </r>
  </si>
  <si>
    <t xml:space="preserve">En caso de presentar diferencias se informa a las áreas responsables para los ajustes respectivos. </t>
  </si>
  <si>
    <t>Registro en e ERP financiero por usuario y aplicativo</t>
  </si>
  <si>
    <r>
      <rPr>
        <sz val="11"/>
        <color rgb="FF000000"/>
        <rFont val="Calibri"/>
        <family val="2"/>
      </rPr>
      <t xml:space="preserve">El auxiliar administrativo recepciona el pago, el técnico administrativo lo prepara en el portal bancario y el tesorero </t>
    </r>
    <r>
      <rPr>
        <b/>
        <sz val="11"/>
        <color rgb="FF000000"/>
        <rFont val="Calibri"/>
        <family val="2"/>
      </rPr>
      <t xml:space="preserve">aprueba </t>
    </r>
    <r>
      <rPr>
        <sz val="11"/>
        <color rgb="FF000000"/>
        <rFont val="Calibri"/>
        <family val="2"/>
      </rPr>
      <t xml:space="preserve">el pago </t>
    </r>
  </si>
  <si>
    <t xml:space="preserve">Registro en portales bancarios de preparador y aprobador.
</t>
  </si>
  <si>
    <t xml:space="preserve">En caso de presentar diferencias se revisan las causas para hacer los ajustes respectivos. </t>
  </si>
  <si>
    <t xml:space="preserve">Asesoría para la construcción de escenarios deportivos </t>
  </si>
  <si>
    <t>Posibilidad de incumplimiento de las políticas de cofinanciación aprobando recursos de cofinanciacion a municipios que no cumplan con los requisitos.</t>
  </si>
  <si>
    <t>Favorecimiento en  cofinanciación sin cumplir requisitos</t>
  </si>
  <si>
    <t>1, Mala imagen a la entidad debido al incumplimiento de la política documentada
2, Demandas de los municipios por afectacion a los municipios</t>
  </si>
  <si>
    <t xml:space="preserve">
1, Revisar evaluación según politica donde se verifique el cumplimiento de los requisitos.
2, Atender las solicitudes de las veedurias respondiendo las PQRSD
Conformar equipo de evaluacion que verifique  el cumplimiento de las políticas de cofinanciación y de las metas institucionales</t>
  </si>
  <si>
    <t>Correccion a la evaluacion</t>
  </si>
  <si>
    <t xml:space="preserve">Documentos de evaluacion
</t>
  </si>
  <si>
    <t>Detectivo</t>
  </si>
  <si>
    <t>Conformar equipo de evaluacion que verifique  el cumplimiento de las políticas de cofinanciación y de las metas institucionales</t>
  </si>
  <si>
    <t>Registro de seguimiento</t>
  </si>
  <si>
    <t>Se materializó para este periodo</t>
  </si>
  <si>
    <t>Subgerente de Escenarios Deportivos y Equipamiento</t>
  </si>
  <si>
    <t>Posibilidad de favorecimiento por directrices políticas que afectan el principio de planeación estipulado en la Ley</t>
  </si>
  <si>
    <t>Proyectos inconclusos que pueden generar mayores inversiones con posibles detrimentos patrimoniales</t>
  </si>
  <si>
    <t>1, Mayores inversiones por falta de planeación.
2, Incumplimiento de los alcances del proyecto por disminución de recursos.
3, Obras sin finalizar con el posible detrimento patrimonial resultante.</t>
  </si>
  <si>
    <t xml:space="preserve">Hacer cumplir la politica de cofinanciacion, para garantizar la equidad y transparencia.
Seguir los lineamientos de la politica
</t>
  </si>
  <si>
    <t>Divulgacion de la informacion  de caracter publico para garantizar la transparencia</t>
  </si>
  <si>
    <t>Evaluaciones</t>
  </si>
  <si>
    <t>Evaluacion objetiva</t>
  </si>
  <si>
    <t>resultadois de la evaluacion</t>
  </si>
  <si>
    <t>Posibilidad de favorecer o ser favorecido por los interesados en un proceso en ejecucion de los proyectos aprobados con los municipios.</t>
  </si>
  <si>
    <t>Intereses particulares de ambas partes en que se lleven a cabo las obras de los proyectos aprobados, sacando beneficio económico</t>
  </si>
  <si>
    <t>Cambio en las especificaciones técnicas, omisión en la rigurosidad del proceso constructivo, avalar sobrecostos,  desmejorar obras y el no cumplimiento de especificaciones técnicas aprobadas.</t>
  </si>
  <si>
    <t xml:space="preserve">Socializacion de valores corporativos y de Etica profesional. asi como Campañas de sensibilizacion, motivacion y buen ambiente laboral.
Conformacion del Comite Asesor y Evaluador, quien  hace lel  filtro antes de que el proceso salga.
Implementar las obligaciones del contrato/convenio pertinentes al proceso
</t>
  </si>
  <si>
    <t>Concientizacion en los funcionarios.</t>
  </si>
  <si>
    <t>Capacitaciones e informe con la conclusiones aprobando el proceso enviado al comite de contratacion.</t>
  </si>
  <si>
    <t>Sensibilizacion del personal y conformacion CAE para los procesos de contratacion</t>
  </si>
  <si>
    <t>Actas de asistencia y resoluciones</t>
  </si>
  <si>
    <t xml:space="preserve">Evaluación y Control </t>
  </si>
  <si>
    <t>Posibilidad de desviar la ejecución de las auditorías y/o alterar el informe de auditoría por solicitudes internas o externas.</t>
  </si>
  <si>
    <t xml:space="preserve">Conflicto de intereses
Ocultamiento y desviación  de acciones no éticas
 </t>
  </si>
  <si>
    <t>Detrimento Patrimonial, mal uso del recurso público
Violación a los deberes de servidor público
Investigaciones penales, disciplinarias y fiscales
Sanciones penales, disciplinarias y fiscales</t>
  </si>
  <si>
    <t>El jefe de la oficina de Control Interno,de manera permanente,  gestiona la suscripción por parte del auditor de compromiso etico y conocimiento del Estatuto del Auditor Interno, (El Auditor Interno cumpla los requisitos de independencia, objetividad e integridad en la realización de la auditoría). En caso de existir desviaciones y observaciones se debe nombrar a otro auditor; quedando como eviencia el Compromiso Ético y conocimiento del Estatuto del Auditor Interno F-EC-08, firmado.</t>
  </si>
  <si>
    <t>Se debe nombrar a otro auditor</t>
  </si>
  <si>
    <t>F-EC-08 Compromiso Ético y conocimiento del Estatuto del Auditor Interno, firmado.</t>
  </si>
  <si>
    <t xml:space="preserve">Dar a conocer el Estatuto del Auditor Interno.
Suscribir compromiso ético por parte de auditor
</t>
  </si>
  <si>
    <t>Entrega copia de la Resolución Estatuto Auditor Interno.
Carta de Compromiso suscrita por auditor in terno</t>
  </si>
  <si>
    <t>31/01/2023: No se materializa el riesgo.
28/02/2023: No se materializa el riesgo.
31/03/2023: No se materializa el riesgo.
28/04/2023: No se materializa el riesgo. 
Se cuenta con la suscripción del compromiso ético y conocimiento del estatuto de auditoría por parte de los integrantes del eqipo de control interno para las auditorías programadas y asignadas para la vigencia 2023 (ver carpeta Share Point Equipo Control Interno)</t>
  </si>
  <si>
    <t>Jefe Oficina de Control Interno</t>
  </si>
  <si>
    <t>31/05/2023. No se materializo el riesgo. Ver actas de grupo primario de la Oficina de Control Interno donde reposa el analisis de los riesgos.</t>
  </si>
  <si>
    <t>Envio a oficina de procesos disciplinarios</t>
  </si>
  <si>
    <t>Expediente</t>
  </si>
  <si>
    <t>Gestión de la Plataforma TIC</t>
  </si>
  <si>
    <t xml:space="preserve">Posibilidad de suplantación de identidad para atribuirse los privilegios de otro usuario para beneficio propio o a un tercero </t>
  </si>
  <si>
    <t>No Implementación de factor de
doble autenticación en los sistemas de información.
Desactivación de cambio de contraseñas mensual a consecuencia de la pandemia. Pishing o indentificacion de contraseña personal por un tercero</t>
  </si>
  <si>
    <t xml:space="preserve">Conocimiento de información confidencial  para favorecimiento de si mismos y/o  priviligiar a terceros. 
Actuar en nombre de la persona a la que suplanta.
</t>
  </si>
  <si>
    <t>El técnico de la oficina solicita cambio de claves maximo cada 60 días, para todos los sistemas que posee el Instituto</t>
  </si>
  <si>
    <t xml:space="preserve">En caso de vencimiento de la clave cada usuario deberá actualizarla, de lo contrario no puede accedera al sistema. </t>
  </si>
  <si>
    <t>Sofftware de la red</t>
  </si>
  <si>
    <t xml:space="preserve">Manual </t>
  </si>
  <si>
    <t xml:space="preserve">Bimensual </t>
  </si>
  <si>
    <t>Asignación de claves con un nivel más alto de seguridad</t>
  </si>
  <si>
    <t xml:space="preserve">Política de expiración de claves en el directorio activo
Cambio de contraseñas aplicativos  </t>
  </si>
  <si>
    <t>El riesgo no se materializa para este periodo</t>
  </si>
  <si>
    <t>Posibilidad de Acceso no autorizado a la información de conformidad con la reserva de la misma para beneficio propio  o de terceros.</t>
  </si>
  <si>
    <t>Inexistencia del instrumento archivístico llamado  Tabla de control de acceso, que permita clasificar la información de acuerdo a los perfiles.
Sistemas sin configuraciones de control de acceso</t>
  </si>
  <si>
    <t>Incumplimiento a la norma 
y exposición indebida de la información. 
Perdida, alteración o acceso no aturoizado de información</t>
  </si>
  <si>
    <t>La Jefe y los técnicos de la oficina deben Asignar control de acceso a la información. 
Elaboración e implementación de tabla control de acceso</t>
  </si>
  <si>
    <t>Para el control de acceso, se puede autorizar o  bloquear</t>
  </si>
  <si>
    <t xml:space="preserve">Tabla de Control de Acceso </t>
  </si>
  <si>
    <t>Control del manejo la información 
Acceso controlado a la información  y tablas de control de acceso</t>
  </si>
  <si>
    <t>Tablas de control de acceso</t>
  </si>
  <si>
    <t>12/07/2023. No se materializo el riesgo.</t>
  </si>
  <si>
    <t>Posibilidad de Uso de software no licenciado para beneficio a nombre propio o de terceros.</t>
  </si>
  <si>
    <t xml:space="preserve">Desconocimiento de la normatividad en licenciamiento.
Descargue y utilización por parte de los servidores programas sin licencia.  </t>
  </si>
  <si>
    <t xml:space="preserve">Multas a la entidad. Riesgos de seguridad de la información. </t>
  </si>
  <si>
    <t xml:space="preserve">Implementación de herramienta de Inventory como apoyo al control y gestión de hardware y software, restringir los permisos de administrador unicamente al personal de sistemas, de manera que no se permita la instalación desde los usuarios sin aprobación. </t>
  </si>
  <si>
    <t>Desinstalar la herramienta</t>
  </si>
  <si>
    <t>Herramienta inventory</t>
  </si>
  <si>
    <t>Control sobre los bienes, Control de Hardware y Software implementado en las maquinas o usuarios finales</t>
  </si>
  <si>
    <t xml:space="preserve">Procedimientos establecidos en el SGC y definición de perfiles de los usuarios </t>
  </si>
  <si>
    <t>El riesgo no se materializa para este periodo, se realizó renovación de licenciamiento de herramienta de inventarios automáticos - Sysaid</t>
  </si>
  <si>
    <t xml:space="preserve">El riesgo no se materializa para este periodo, </t>
  </si>
  <si>
    <t>Escuelas Deporte Formativo</t>
  </si>
  <si>
    <t>Posibilidad de recibir o solicitar cualquier dádiva o beneficio a nombre propio o de terceros para beneficiar a municipios con dotación deportiva sin que cumplan los crieterios de selección.</t>
  </si>
  <si>
    <t>Favorecer a un municipio o particular desconociendo los criterios habilitantes en el proceso de cofinanciación para la entrega de dotación deportiva.</t>
  </si>
  <si>
    <t>Perdida de credibilidad, confianza y motivación por parte de los municipios para participar de los procesos de cofinanciación y  de las actividades propuestas por Indeportes Antioquia.</t>
  </si>
  <si>
    <t>El profesional y el grupo del programa
* verificar el cumplimiento de los criterios de inclusión en el proceso de cofinanciación.
* Aplicación de encuesta de satisfacción.</t>
  </si>
  <si>
    <t>* Ajustes en los criterios de selección.
* Verificación el adecuado diligenciamiento de la matriz de cofinanciación.</t>
  </si>
  <si>
    <t>Correos electrónicos y encuesta de satisfacción</t>
  </si>
  <si>
    <t>Hacer seguimiento de la matriz donde se registran los resultado</t>
  </si>
  <si>
    <t>Corre electrónico</t>
  </si>
  <si>
    <t>El riesgo no se materializó en esta vigencia</t>
  </si>
  <si>
    <t>El riesgo se identifica en el segundo cuatrimestre.</t>
  </si>
  <si>
    <t>PASO 2. IDENTIFICACIÓN DEL RIESGO</t>
  </si>
  <si>
    <t>Se propone una estructura que facilita su redacción y claridad que inicia con la frase POSIBILIDAD DE y se analizan los siguientes aspectos:</t>
  </si>
  <si>
    <t>PASO 3. VALORACIÓN DEL RIESGO</t>
  </si>
  <si>
    <t xml:space="preserve">Para determinar la probabilidad: </t>
  </si>
  <si>
    <t xml:space="preserve">Para determinar el impacto: </t>
  </si>
  <si>
    <t xml:space="preserve">TIPOLOGÍAS DE CONTROLES </t>
  </si>
  <si>
    <t xml:space="preserve">IMPLEMENTACIÓN DE LOS  CONTROLES </t>
  </si>
  <si>
    <t xml:space="preserve">Tratamiento del Riesgo </t>
  </si>
  <si>
    <t xml:space="preserve">RIESGOS DE CORRUPCIÓN </t>
  </si>
  <si>
    <t>1. COMPONENTES DEFINICIÓN RIESGOS DE CORRUPCIÓN</t>
  </si>
  <si>
    <t>RIESGOS DE SEGURIDAD DE LA INFORMACIÓN</t>
  </si>
  <si>
    <t>PROBABILIDAD</t>
  </si>
  <si>
    <t xml:space="preserve">IMPACTO </t>
  </si>
  <si>
    <t xml:space="preserve">RIESGO INHERENTE </t>
  </si>
  <si>
    <t xml:space="preserve">ATRIBUTOS INFORMATIVOS </t>
  </si>
  <si>
    <t xml:space="preserve">IMPACTO RIESGOS DE CORRUPCIÓN </t>
  </si>
  <si>
    <t xml:space="preserve">SOLIDEZ INDIVIDUAL DE CADA CONTROL </t>
  </si>
  <si>
    <t>PREGUNTAS VALORACIÓN DE LOS CONTROLES</t>
  </si>
  <si>
    <t>Puntaje  Controles</t>
  </si>
  <si>
    <t>Probabilidad Residual</t>
  </si>
  <si>
    <t xml:space="preserve">Criterios de medición riesgos de corrupción </t>
  </si>
  <si>
    <t>CLASIFICACIÓN DEL RIESGO</t>
  </si>
  <si>
    <t xml:space="preserve">ESTADO </t>
  </si>
  <si>
    <t>Descripción</t>
  </si>
  <si>
    <t xml:space="preserve">Puntaje </t>
  </si>
  <si>
    <t>Probabilidad</t>
  </si>
  <si>
    <t>Impacto</t>
  </si>
  <si>
    <t>Concatenar</t>
  </si>
  <si>
    <t xml:space="preserve">Zona de Calor </t>
  </si>
  <si>
    <t xml:space="preserve">TIPOLOGIA DEL RIESGO </t>
  </si>
  <si>
    <t xml:space="preserve">TIPOLOGÍA DE CONTROL </t>
  </si>
  <si>
    <t xml:space="preserve">DOCUMENTACIÓN </t>
  </si>
  <si>
    <t xml:space="preserve">FRECUENCIA </t>
  </si>
  <si>
    <t xml:space="preserve">EVIDENCIA </t>
  </si>
  <si>
    <t xml:space="preserve">TRATAMIENTO DEL RIESGO </t>
  </si>
  <si>
    <t xml:space="preserve">SI/NO </t>
  </si>
  <si>
    <t xml:space="preserve">Número </t>
  </si>
  <si>
    <t xml:space="preserve">Concepto </t>
  </si>
  <si>
    <t xml:space="preserve">RANGO CALIFICACIÓN DE LA EJECUCIÓN </t>
  </si>
  <si>
    <t xml:space="preserve">FORMULA </t>
  </si>
  <si>
    <t xml:space="preserve">RESULTADO </t>
  </si>
  <si>
    <t xml:space="preserve">VALOR </t>
  </si>
  <si>
    <t>¿Existe un responsable asignado a la ejecución del control?</t>
  </si>
  <si>
    <t xml:space="preserve">  ¿El responsable tiene autoridad y adecuada segregación de funciones en la ejecución del control?</t>
  </si>
  <si>
    <t>¿La oportunidad en que se ejecuta el control ayuda a prevenir la mitigación del riesgo o a detectar la materialización del riesgo de manera oportuna?</t>
  </si>
  <si>
    <t xml:space="preserve">¿Las actividades que se desarrollan en el control realmente buscan por si sola prevenir o detectar las causas que
pueden dar origen al riesgo, ejemplo Verificar, Validar Cotejar, Comparar, Revisar, etc.?
</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</si>
  <si>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</si>
  <si>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</si>
  <si>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</si>
  <si>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Respuesta</t>
  </si>
  <si>
    <t>Valor</t>
  </si>
  <si>
    <t>Puntaje</t>
  </si>
  <si>
    <t xml:space="preserve">SI </t>
  </si>
  <si>
    <t>Ejecución y administración de procesos</t>
  </si>
  <si>
    <t xml:space="preserve">En Curso </t>
  </si>
  <si>
    <t xml:space="preserve">Muy Baja </t>
  </si>
  <si>
    <t xml:space="preserve">Leve </t>
  </si>
  <si>
    <t>BAJO</t>
  </si>
  <si>
    <t xml:space="preserve">Ambiental </t>
  </si>
  <si>
    <t>Documentado</t>
  </si>
  <si>
    <t>Continua</t>
  </si>
  <si>
    <t xml:space="preserve">Con Registro </t>
  </si>
  <si>
    <t xml:space="preserve">MODERADO </t>
  </si>
  <si>
    <t xml:space="preserve">Fuerte </t>
  </si>
  <si>
    <t>Asignado</t>
  </si>
  <si>
    <t>Adecuado</t>
  </si>
  <si>
    <t>Oportuna</t>
  </si>
  <si>
    <t>Prevenir</t>
  </si>
  <si>
    <t>Confiable</t>
  </si>
  <si>
    <t>Se investigan y se resuelven oportunamente</t>
  </si>
  <si>
    <t>Completa</t>
  </si>
  <si>
    <t>Fraude Externo</t>
  </si>
  <si>
    <t xml:space="preserve">Cerrada </t>
  </si>
  <si>
    <t>Baja</t>
  </si>
  <si>
    <t>Menor</t>
  </si>
  <si>
    <t xml:space="preserve">Cumplimiento </t>
  </si>
  <si>
    <t xml:space="preserve">Investigación </t>
  </si>
  <si>
    <t>Sin Documentar</t>
  </si>
  <si>
    <t>Aleatoria</t>
  </si>
  <si>
    <t>Sin Registro</t>
  </si>
  <si>
    <t xml:space="preserve">Moderado </t>
  </si>
  <si>
    <t>No asignado</t>
  </si>
  <si>
    <t>Inadecuado</t>
  </si>
  <si>
    <t>Inoportuna</t>
  </si>
  <si>
    <t>Detectar</t>
  </si>
  <si>
    <t>No confiable</t>
  </si>
  <si>
    <t>No se investigan y se resuelven oportunamente</t>
  </si>
  <si>
    <t>Incompleta</t>
  </si>
  <si>
    <t xml:space="preserve">Fraude Interno </t>
  </si>
  <si>
    <t>No Aplica</t>
  </si>
  <si>
    <t>Media</t>
  </si>
  <si>
    <t>MODERADO</t>
  </si>
  <si>
    <t>Estratégico</t>
  </si>
  <si>
    <t xml:space="preserve">Asesoría Administrativa y Técnica </t>
  </si>
  <si>
    <t>Correctivo</t>
  </si>
  <si>
    <t>Compartir / Transferir</t>
  </si>
  <si>
    <t xml:space="preserve">Sin Autoevaluación </t>
  </si>
  <si>
    <t xml:space="preserve">Débil </t>
  </si>
  <si>
    <t>No es un control</t>
  </si>
  <si>
    <t>No existe</t>
  </si>
  <si>
    <t>Fallas Tencológicas</t>
  </si>
  <si>
    <t xml:space="preserve">Alta </t>
  </si>
  <si>
    <t>Mayor</t>
  </si>
  <si>
    <t xml:space="preserve">ALTO </t>
  </si>
  <si>
    <t xml:space="preserve">Financiero </t>
  </si>
  <si>
    <t>PROBABLE</t>
  </si>
  <si>
    <t xml:space="preserve">Relaciones Laborales </t>
  </si>
  <si>
    <t xml:space="preserve">Muy Alta </t>
  </si>
  <si>
    <t>Catastrófico</t>
  </si>
  <si>
    <t>EXTREMO</t>
  </si>
  <si>
    <t xml:space="preserve">Imagen o Reputacional </t>
  </si>
  <si>
    <t xml:space="preserve">TIPO DE CONTROL </t>
  </si>
  <si>
    <t>CASI SEGURO</t>
  </si>
  <si>
    <t>Usuarios, productos y prácticas</t>
  </si>
  <si>
    <t xml:space="preserve">Operativo </t>
  </si>
  <si>
    <t xml:space="preserve">TRATAMIENTO DEL RIESGO CORRUPCIÓN  </t>
  </si>
  <si>
    <t>MAYOR</t>
  </si>
  <si>
    <t>Daños a activos fijos/eventos externos</t>
  </si>
  <si>
    <t xml:space="preserve">Seguridad Digital </t>
  </si>
  <si>
    <t xml:space="preserve">Recreación y Deporte </t>
  </si>
  <si>
    <t>Automático</t>
  </si>
  <si>
    <t>7 ¿En el tiempo que lleva la herramienta ha
demostrado ser efectiva?</t>
  </si>
  <si>
    <t xml:space="preserve">Tecnológico </t>
  </si>
  <si>
    <t xml:space="preserve">Eventos Deportivos Institucionales </t>
  </si>
  <si>
    <t xml:space="preserve">Compartir </t>
  </si>
  <si>
    <t xml:space="preserve">Único </t>
  </si>
  <si>
    <t>ALTO</t>
  </si>
  <si>
    <t>Mensual</t>
  </si>
  <si>
    <t xml:space="preserve">Gerenciales </t>
  </si>
  <si>
    <t>Bimensual</t>
  </si>
  <si>
    <t>Seguridad de la información</t>
  </si>
  <si>
    <t>Fuerte</t>
  </si>
  <si>
    <t>Calificación de controles</t>
  </si>
  <si>
    <t>puntaje  a disminuir</t>
  </si>
  <si>
    <t>Muy baja</t>
  </si>
  <si>
    <t xml:space="preserve">CLASE DE RIESGOS </t>
  </si>
  <si>
    <t xml:space="preserve">CATASTROFICO </t>
  </si>
  <si>
    <t>de 0 a 50</t>
  </si>
  <si>
    <t xml:space="preserve">Semestral </t>
  </si>
  <si>
    <t xml:space="preserve">Gestión </t>
  </si>
  <si>
    <t>de 51 a 75</t>
  </si>
  <si>
    <t xml:space="preserve">Fiscal </t>
  </si>
  <si>
    <t>Moderado</t>
  </si>
  <si>
    <t>de 76 a 100</t>
  </si>
  <si>
    <t>Alta</t>
  </si>
  <si>
    <t xml:space="preserve">Quincenal </t>
  </si>
  <si>
    <t>Muy alta</t>
  </si>
  <si>
    <t xml:space="preserve">Tesorería </t>
  </si>
  <si>
    <t>Débil</t>
  </si>
  <si>
    <t>Cada que se realiza la actividad</t>
  </si>
  <si>
    <t>Contabilidad</t>
  </si>
  <si>
    <t>Cuentas por Cobrar</t>
  </si>
  <si>
    <t xml:space="preserve">PROBABILIDAD CORRUPCIÓN </t>
  </si>
  <si>
    <t>Propiedad, planta y equipo</t>
  </si>
  <si>
    <t>Compras</t>
  </si>
  <si>
    <t xml:space="preserve">INSIGNIFICANTE </t>
  </si>
  <si>
    <t>Cuentas por pagar</t>
  </si>
  <si>
    <t>MENOR</t>
  </si>
  <si>
    <t>Nómina</t>
  </si>
  <si>
    <t>Planeación Organizacional</t>
  </si>
  <si>
    <t>CATASTRÓFICO</t>
  </si>
  <si>
    <t xml:space="preserve">CARGOS </t>
  </si>
  <si>
    <t>Auxiliar Administrativo</t>
  </si>
  <si>
    <t>Secretarias/os</t>
  </si>
  <si>
    <t xml:space="preserve">Técnico </t>
  </si>
  <si>
    <t>Profesional Universitario</t>
  </si>
  <si>
    <t xml:space="preserve">Profesional Especializado </t>
  </si>
  <si>
    <t xml:space="preserve">Jefe de Oficina </t>
  </si>
  <si>
    <t>Subgerente</t>
  </si>
  <si>
    <t xml:space="preserve">Gerente </t>
  </si>
  <si>
    <t xml:space="preserve">RIESGO INHERENTE Y RESIDUAL </t>
  </si>
  <si>
    <t xml:space="preserve">OBJETIVO </t>
  </si>
  <si>
    <t xml:space="preserve">LIDER </t>
  </si>
  <si>
    <t>Asegurar un ambiente de control que le permita a la entidad disponer de las condiciones mínimas para el ejercicio del control interno fundamentada en la información, el control y la evaluación, para la toma de decisiones y la mejora continua.</t>
  </si>
  <si>
    <t>Jefe de Control Interno</t>
  </si>
  <si>
    <t xml:space="preserve">Realizar la formulación, seguimiento y la evaluación de la gestión y desempeño de INDEPORTES ANTIOQUIA, bajo metodologías, normas y procedimientos que orientan la formulación, programación, ejecución y evaluación de planes, programas y proyectos para lograr los objetivos institucionales, en concordancia con el Ciclo de la Inversión Pública, para generar eficiencia en el gasto público y aportar al mejoramiento del sector.  </t>
  </si>
  <si>
    <t>Jefe Oficina Asesora de Planeación</t>
  </si>
  <si>
    <t>Identificar y desarrollar las potencialidades de mejora en los procesos institucionales a partir del seguimiento y evaluación de la gestión.</t>
  </si>
  <si>
    <t>Fortalecer la imagen institucional de Indeportes Antioquia, como referente social del deporte en el departamento.</t>
  </si>
  <si>
    <t>Jefe Oficina de Comunicaciones</t>
  </si>
  <si>
    <t xml:space="preserve"> Contribuir al mejoramiento del sector desde la política hasta la acción a partir de la validación y sistematización de datos e información y al desarrollo del acervo de conocimientos relativos a la Actividad física a los referentes sociales desde el deporte, a la inclusión y oportunidades de acceso y al desarrollo sectorial para contribuir a la mejoría de la calidad de vida.</t>
  </si>
  <si>
    <t>Coordinador de Investigación</t>
  </si>
  <si>
    <t xml:space="preserve">Acompañamiento Institucional </t>
  </si>
  <si>
    <t xml:space="preserve">Pendiente definir objetivo, toda vez que el proceso está en construcción </t>
  </si>
  <si>
    <t>Subgerente de Fomento y Desarrollo Deportivo</t>
  </si>
  <si>
    <t>Capacitación para organizaciones deportivas</t>
  </si>
  <si>
    <t>Promover los procesos de formación y capacitación no formal e informal con y para los actores del sector Deporte, la Recreación, la Actividad Física y la Educación Física en las 9 subregiones de Antioquia, partiendo de sus necesidades e intereses; propiciando la profundización, actualización, gestión y transferencia de conocimientos, que permitan el desarrollo de competencias y habilidades personales y profesionales, para usar y transferir conocimientos en diferentes contextos y afrontar los permanentes cambios que el sector requiere.</t>
  </si>
  <si>
    <t>Coordinador Sistema Departamental de Capacitación</t>
  </si>
  <si>
    <t>Promocionar la salud y prevenir la enfermedad mediante de la práctica de la actividad física.  El proceso está dirigido a los municipios y corregimientos del Departamento, para brindar una opción de lucha contra el sedentarismo, el tabaquismo y la inadecuada alimentación.</t>
  </si>
  <si>
    <t>Coordinador Programa Por su Salud Muévase Pues</t>
  </si>
  <si>
    <t>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t>
  </si>
  <si>
    <t>Subgerente de Altos Logros -  Jefe de Oficina de Medicina Deportiva</t>
  </si>
  <si>
    <t>Deporte</t>
  </si>
  <si>
    <t>Proporcionar a las escuelas deportivas del departamento de Antioquia herramientas y elementos físicos tales como asesorías, capacitaciones, entrega de dotaciones deportivas, festivales deportivos y alianzas con otras entidades, para que estas promuevan en los niños y niñas el desarrollo de las habilidades, capacidades motrices, físicas, psicológicas y sociales y así facilitarles la elección deportiva y/o la adquisición de hábitos de vida saludable.</t>
  </si>
  <si>
    <t xml:space="preserve">​​​​​​​Coordinador de Escuelas Deporte Formativo
</t>
  </si>
  <si>
    <r>
      <t> </t>
    </r>
    <r>
      <rPr>
        <sz val="11"/>
        <color rgb="FF323130"/>
        <rFont val="Segoe UI"/>
        <family val="2"/>
      </rPr>
      <t>Fomentar la práctica del deporte, la educación física y la recreación en el departamento de Antioquia a través del diseño y acompañamiento de programas y proyectos orientados a la población en general y grupos especiales.</t>
    </r>
  </si>
  <si>
    <t>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t>
  </si>
  <si>
    <t>Coordinador de Infraestructura Física</t>
  </si>
  <si>
    <t>Realizar la planificación financiera, aplicación y custodia de los recursos financieros de la entidad y gestionar la transferencia de los mismos.</t>
  </si>
  <si>
    <t>Subgerente Administrativo y Financiero</t>
  </si>
  <si>
    <t>Garantizar que contrataciones con clientes y proveedores de la entidad se realicen con calidad, oportunidad, eficiencia y cumpliendo de los términos legales.</t>
  </si>
  <si>
    <t>Jefe de Oficina Jurídica</t>
  </si>
  <si>
    <t>Apoyar el desarrollo eficiente de los procesos internos, mediante la administración de los bienes y prestación de los servicios internos requeridos.</t>
  </si>
  <si>
    <t>Coordinador Equipo Administrativo</t>
  </si>
  <si>
    <t>Asegurar que la Plataforma TIC esté disponible, funcional, optimizada y actualizada para que satisfaga las necesidades de los procesos de la entidad.</t>
  </si>
  <si>
    <t>Jefe de Oficina de Sistemas</t>
  </si>
  <si>
    <t>Coordinar el desarrollo de la función archivística en Indeportes Antioquia, mediante la administración de actividades e instrumentos propios de la gestión documental, garantizando así la eficacia en la conformación del sistema de archivos institucional y la preservación de la información durante el ciclo vital de los documentos.</t>
  </si>
  <si>
    <r>
      <t> </t>
    </r>
    <r>
      <rPr>
        <sz val="11"/>
        <color rgb="FF323130"/>
        <rFont val="Calibri"/>
        <family val="2"/>
        <scheme val="minor"/>
      </rPr>
      <t>Profesional Universitario Coordinador de Equipo "CADA".</t>
    </r>
  </si>
  <si>
    <t>lanear, organizar, ejecutar y hacer seguimiento a las acciones que promuevan el desarrollo del talento Humano durante el ciclo de vida laboral de los servidores públicos del instituto.</t>
  </si>
  <si>
    <t>Jefe de Oficina de Talento Humano</t>
  </si>
  <si>
    <t>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t>
  </si>
  <si>
    <t>Recreación</t>
  </si>
  <si>
    <t>Promover en los municipios del Departamento de Antioquia, la apropiación y conocimiento de herramientas lúdico recreativas, mediante intervenciones de formación, asesoría y alianzas interinstitucionales para el aprovechamiento del tiempo libre.</t>
  </si>
  <si>
    <t>Líder de Recreación</t>
  </si>
  <si>
    <t xml:space="preserve">Servicio al Ciudadano </t>
  </si>
  <si>
    <t>Atender a la ciudadanía mediante la implementación de políticas de servicio y protocolos de atención, a través de los diferentes canales, satisfaciendo las necesidades y expectativas de los grupos de valor, con calidad, equidad y oportunidad. ​​​​​​​​​​​​​​​​​​​​​</t>
  </si>
  <si>
    <t xml:space="preserve">Líder administrativa y financiera </t>
  </si>
  <si>
    <t xml:space="preserve">MATRIZ GESTIÓN DEL RIESGO </t>
  </si>
  <si>
    <t>Versión 06
Fecha de Actualización:  12/08/2024</t>
  </si>
  <si>
    <t>EVALUACIÓN DE RIESGOS</t>
  </si>
  <si>
    <t>MONITOREO Y REVISIÓN DE RIESGOS</t>
  </si>
  <si>
    <t>DISEÑO DE CONTROLES</t>
  </si>
  <si>
    <t>ATRIBUTO EFICIENCIA</t>
  </si>
  <si>
    <t xml:space="preserve">ATRIBUTO INFORMATIVO </t>
  </si>
  <si>
    <t>Seguimiento primer bimestre</t>
  </si>
  <si>
    <t>Seguimiento segundo bimestre</t>
  </si>
  <si>
    <t>Seguimiento tercer bimestre</t>
  </si>
  <si>
    <t>Seguimiento cuarto bimestre</t>
  </si>
  <si>
    <t>Seguimiento quinto bimestre</t>
  </si>
  <si>
    <t>Seguimiento sexto bimestre</t>
  </si>
  <si>
    <t xml:space="preserve">ÍTEM DEL RIESGO </t>
  </si>
  <si>
    <t>CAUSA INMEDIATA</t>
  </si>
  <si>
    <t>CAUSA RAIZ</t>
  </si>
  <si>
    <t xml:space="preserve">CLASE DE RIESGO </t>
  </si>
  <si>
    <t xml:space="preserve">DESCRIPCIÓN DEL CONTROL 
Estructura para la descripción del control: 
Responsable (cargo) + periodicidad + acción (verbo rector, fuerte que indique acción -verifica, valida, coteja, compara) + como se realiza el control (en el como debe incluirse si el control es manual o automático) + que pasa con la desviación del control + evidencia del control. 
Para cada causa debe existir un control. Un control puede ser tan eficiente que me ayude a mitigar varias causas, en estos casos se repite el control, asociado de manera independiente a la causa específica.
</t>
  </si>
  <si>
    <t>Periodicidad de Ejecución del Control</t>
  </si>
  <si>
    <t>IMPLEMENTACIÓN DE LOS CONTROLES</t>
  </si>
  <si>
    <t>TIPOLOGIA DEL CONTROL</t>
  </si>
  <si>
    <t xml:space="preserve">TIPO </t>
  </si>
  <si>
    <t xml:space="preserve">IMPLEMENTACIÓN </t>
  </si>
  <si>
    <t xml:space="preserve">PROBABABILIDAD RESIDUAL </t>
  </si>
  <si>
    <t>PROBABILIDAD RIESGO RESIDUAL</t>
  </si>
  <si>
    <t>Tratamiento del Riesgo</t>
  </si>
  <si>
    <t>Materializó</t>
  </si>
  <si>
    <r>
      <t xml:space="preserve">Observación </t>
    </r>
    <r>
      <rPr>
        <sz val="10"/>
        <color theme="1"/>
        <rFont val="Arial"/>
        <family val="2"/>
      </rPr>
      <t xml:space="preserve"> (en este campo se debe relacionar :  fecha de
revisión de la aplicación efectiva de los controles y quienés participaron en el seguimiento, si se identificaron nuevos riesgos, si se actualizan los controles existentes, en caso de materializarse el riesgo indicar por qué se materializó y formular un acción de mejora que mitigue la posibilidad de una nueva materialización; así mismo, esa acción  debe llevarse a la matriz de plan de mejoramiento e indicar en este campo el número de la acción de mejora)</t>
    </r>
  </si>
  <si>
    <r>
      <t xml:space="preserve">Observación </t>
    </r>
    <r>
      <rPr>
        <sz val="10"/>
        <color rgb="FF000000"/>
        <rFont val="Arial"/>
        <family val="2"/>
      </rPr>
      <t xml:space="preserve"> (en este campo se debe relacionar :  fecha de
revisión de la aplicación efectiva de los controles y quienés participaron en el seguimiento, si se identificaron nuevos riesgos, si se actualizan los controles existentes, en caso de materializarse el riesgo indicar por qué se materializó y formular un acción de mejora que mitigue la posibilidad de una nueva materialización; así mismo, esa acción  debe llevarse a la matriz de plan de mejoramiento e indicar en este campo el número de la acción de mejora)</t>
    </r>
  </si>
  <si>
    <t>PO-RG1-CUA1-CON1</t>
  </si>
  <si>
    <t xml:space="preserve">1, Posibilidad de afectación reputacional por informes y/o reportes que incumplen los requisitos;   debido a información incorrecta. </t>
  </si>
  <si>
    <t xml:space="preserve">Por informes y/o reportes que incumplen los requisitos </t>
  </si>
  <si>
    <t xml:space="preserve">Debido a información incorrecta. </t>
  </si>
  <si>
    <r>
      <t xml:space="preserve">El profesional universitario de la  OAP, de forma maual, cada que deba emitirse un reporte </t>
    </r>
    <r>
      <rPr>
        <b/>
        <sz val="10"/>
        <color rgb="FF000000"/>
        <rFont val="Arial"/>
        <family val="2"/>
      </rPr>
      <t>verificará;</t>
    </r>
    <r>
      <rPr>
        <sz val="10"/>
        <color rgb="FF000000"/>
        <rFont val="Arial"/>
        <family val="2"/>
      </rPr>
      <t xml:space="preserve"> que la información entregada por las áreas cumpla con los requisitos de acuerdo con el tipo de informe y que corresponda a los soportes que dan respuesta a la trazabilidad de lo solicitado; en caso de encontrarse diferencias se enviará correo al área respectiva para que realice los ajustes pertinentes. Como evidencia queda el correo electrónico de la verificación.</t>
    </r>
  </si>
  <si>
    <t>Cada que se requiera un informe</t>
  </si>
  <si>
    <t>Correo electrónico</t>
  </si>
  <si>
    <t xml:space="preserve">Baja </t>
  </si>
  <si>
    <r>
      <t>28/02/2025</t>
    </r>
    <r>
      <rPr>
        <sz val="10"/>
        <color rgb="FF000000"/>
        <rFont val="Arial"/>
        <family val="2"/>
      </rPr>
      <t xml:space="preserve"> En  reunion sostenida por el equipo de OAP, para el primer bimestre del año,  se evaluó el riesgo de gestión y la efectividad de los controles implementados, concluyendo que el riesgo </t>
    </r>
    <r>
      <rPr>
        <b/>
        <sz val="10"/>
        <color rgb="FF000000"/>
        <rFont val="Arial"/>
        <family val="2"/>
      </rPr>
      <t>no se ha materializado.</t>
    </r>
  </si>
  <si>
    <r>
      <rPr>
        <b/>
        <sz val="10"/>
        <color rgb="FF000000"/>
        <rFont val="Arial"/>
        <family val="2"/>
      </rPr>
      <t>24/04/2025</t>
    </r>
    <r>
      <rPr>
        <sz val="10"/>
        <color rgb="FF000000"/>
        <rFont val="Arial"/>
        <family val="2"/>
      </rPr>
      <t xml:space="preserve"> En la última reunión del Equipo de Planeación, conformado por el jefe y los profesionales asignados,  se concluyo que no ha ocurrido ningún incidente con el riesgo de gestión durante este bimestre y se ha venido ejecutando el control de forma adecuada.</t>
    </r>
  </si>
  <si>
    <r>
      <t>"</t>
    </r>
    <r>
      <rPr>
        <b/>
        <sz val="10"/>
        <color theme="1"/>
        <rFont val="Arial"/>
        <family val="2"/>
      </rPr>
      <t>02/07/2025</t>
    </r>
    <r>
      <rPr>
        <sz val="10"/>
        <color theme="1"/>
        <rFont val="Arial"/>
        <family val="2"/>
      </rPr>
      <t xml:space="preserve"> La profesional Especializada de la Oficina Asesora de Planeación, revisó el cronogrmaa de resportes y envio a cada area el recordatorio correspondiente; durante esta vigencias se enviaron recordatorio para  el diligenciamiento del Plan de acción, Indicadores del PEI, Plan de desarrollo para quienes no habian reportado durante el termino. Asi como también, la solicitud de información con los plazos establecidos para demás resportes que tengamos que entregar a otras depedencias. 
En cuanto a los insumos de información se envio comunicación a la subgerencia Adminsitrativa y Financiera sobre la oportunidad en la entrega del cierre de ejecución de gastos para diligencias las plataformas de actualización de plan de desarrollo. 
Por parte de la PU en apoyo con la contratista se enviaron correos a las areas recordando seguimiento al plan de mejoramiento y a los riegos.
Como evidencia quedan los correos electronicos enviados se anexa link de la cartpeta de gestión de la Oficina Asesora de Planeaciaón.
Por último, se ajustó los responsables del control, ya que estaba en cabez de Jefe de Ocina cuando lo envia es directamente los profesionales.  
https://indeportesantioquia.sharepoint.com/:f:/s/EquipoPlaneacin/EsRW81zWWQxKsMZw_TjX25UBiLVQTOXIUQ5dl0Uw0p_Zog?email=controlinterno%40indeportesantioquia.gov.co&amp;e=ipA984
"</t>
    </r>
  </si>
  <si>
    <t>"1/09/2025 En la reunión más reciente del Equipo de Planeación, integrada por el jefe y los profesionales designados, se determinó que durante el bimestre no se han presentado incidentes relacionados con el riesgo de gestión. Asimismo, se confirmó que el control establecido se ha venido aplicando de manera efectiva.  La evidencia del control son los recordatorios por parte de la OAP, recordardo el seguimiento del PAAC en transición al programa de Transparencia y Etica pública, recordatorio al seguimiento del 4 bimestre de Riesgos.
https://indeportesantioquia.sharepoint.com/:f:/s/EquipoPlaneacin/EuMmEjNHj-BAkPDyE6UVAmQBFIGCLqKbFa6WSgn88M2OTg?e=ySDKgj"</t>
  </si>
  <si>
    <t>"07/11/2025 En la reunión más reciente del Equipo de Planeación, conformado por el jefe y los profesionales designados, se concluyó que durante el bimestre no se han presentado incidentes asociados al riesgo de gestión.
Asimismo, se verificó que el control establecido para mitigar dicho riesgo ha sido aplicado de manera efectiva. Como evidencia del funcionamiento del control, se encuentran los recordatorios periódicos emitidos por la Oficina Asesora de Planeación (OAP), los cuales han promovido el seguimiento oportuno durante el periodo evaluado.
Para este bimestre, se han enviado reporte de víctimas, se respondió a la contraloría la información sobre la PPB y PPD, reporte indicadores politicia de paz, el FUT, el Plan de Acción territorial de DDHH; estos se valiadaron con las diferentes dependencias quer aportaron informacion, como fomento, altos logros, escenarios. De esta actividad quedan como evidencia, correo electronicos con cruce de información entre las dependencias enviados desde el correo de la PE o de la PU ver carpeta de evidencias asociadas a la matriz "</t>
  </si>
  <si>
    <t>ACTIVO</t>
  </si>
  <si>
    <t>PO-RG2-CAU1-CON1</t>
  </si>
  <si>
    <r>
      <t>2. Posibilidad de afectación reputacional</t>
    </r>
    <r>
      <rPr>
        <sz val="10"/>
        <color rgb="FF000000"/>
        <rFont val="Arial"/>
        <family val="2"/>
      </rPr>
      <t xml:space="preserve">  </t>
    </r>
    <r>
      <rPr>
        <b/>
        <sz val="10"/>
        <color rgb="FF000000"/>
        <rFont val="Arial"/>
        <family val="2"/>
      </rPr>
      <t>por inoportuno seguimiento al Plan de Desarrollo y demás planes institucionales</t>
    </r>
    <r>
      <rPr>
        <sz val="10"/>
        <color rgb="FF000000"/>
        <rFont val="Arial"/>
        <family val="2"/>
      </rPr>
      <t xml:space="preserve"> </t>
    </r>
    <r>
      <rPr>
        <b/>
        <sz val="10"/>
        <color rgb="FF000000"/>
        <rFont val="Arial"/>
        <family val="2"/>
      </rPr>
      <t>debido a incumplimiento de cronogramas establecidos.</t>
    </r>
  </si>
  <si>
    <t>Por inoportuno seguimiento al Plan de Desarrollo y demás planes institucionales</t>
  </si>
  <si>
    <t>Debido a incumplimiento de cronogramas establecidos.</t>
  </si>
  <si>
    <r>
      <t xml:space="preserve">El Jefe de  la OAP de forma manual, mínimo una vez al mes   </t>
    </r>
    <r>
      <rPr>
        <b/>
        <sz val="10"/>
        <color rgb="FF000000"/>
        <rFont val="Arial"/>
        <family val="2"/>
      </rPr>
      <t>verifica</t>
    </r>
    <r>
      <rPr>
        <sz val="10"/>
        <color rgb="FF000000"/>
        <rFont val="Arial"/>
        <family val="2"/>
      </rPr>
      <t xml:space="preserve"> el cumplimiento  del cronograma de los reportes o informes a entregar; en el marco de reunión de seguimiento con el equipo de trabajo, para ello tiene encuenta el cronograma establecido vs la información reportada por el personal del área.   En caso de haber incumplimientos se designará responsables de apoyo para requerir a las áreas la información; como evidencia del control queda el correo electrónico del jefe de planeación con la verificación del cronograma.    </t>
    </r>
  </si>
  <si>
    <t>Minimo una vez al mes</t>
  </si>
  <si>
    <r>
      <t xml:space="preserve">28/02/2025 </t>
    </r>
    <r>
      <rPr>
        <sz val="10"/>
        <color rgb="FF000000"/>
        <rFont val="Arial"/>
        <family val="2"/>
      </rPr>
      <t xml:space="preserve">En  reunion sostenida por el equipo de OAP, para el primer bimestre del año,  se evaluó el riesgo de gestión y la efectividad de los controles implementados, concluyendo que </t>
    </r>
    <r>
      <rPr>
        <b/>
        <sz val="10"/>
        <color rgb="FF000000"/>
        <rFont val="Arial"/>
        <family val="2"/>
      </rPr>
      <t>el riesgo no se ha materializado.</t>
    </r>
  </si>
  <si>
    <r>
      <rPr>
        <b/>
        <sz val="10"/>
        <color rgb="FF000000"/>
        <rFont val="Arial"/>
        <family val="2"/>
      </rPr>
      <t>22/04/2025</t>
    </r>
    <r>
      <rPr>
        <sz val="10"/>
        <color rgb="FF000000"/>
        <rFont val="Arial"/>
        <family val="2"/>
      </rPr>
      <t xml:space="preserve"> En  reunion sostenida por el equipo de OAP, para el  segundo bimestre del año,  se evaluó el riesgo de gestión y la aplicación de los controles, encontrando que el mismo no se materializó pese a que tuvimos incovenientes con el sistema de Indicadores, el cual se resolvió  de manera manual para garantizar la oportunidad de la información.  como evidencia estan los correos enviados a las diferentes areas sobre como reportar los indicadores y las solicitudes y validaciones de información realizadas con las dependencias respecto a los requerimientos del PDD (ver correos Claudia Salazar Evidencia) </t>
    </r>
  </si>
  <si>
    <r>
      <rPr>
        <b/>
        <sz val="10"/>
        <color theme="1"/>
        <rFont val="Arial"/>
        <family val="2"/>
      </rPr>
      <t>"02/07/2025</t>
    </r>
    <r>
      <rPr>
        <sz val="10"/>
        <color theme="1"/>
        <rFont val="Arial"/>
        <family val="2"/>
      </rPr>
      <t xml:space="preserve"> La profesional Especializada de la Oficina Asesora de Planeación, revisó el cronogrmaa de resportes y envio a cada area el recordatorio correspondiente; durante esta vigencias se enviaron recordatorio para  el diligenciamiento del Plan de acción, Indicadores del PEI, Plan de desarrollo para quienes no habian reportado durante el termino. Asi como también, la solicitud de información con los plazos establecidos para demás resportes que tengamos que entregar a otras depedencias. 
En cuanto a los insumos de información se envio comunicación a la subgerencia Adminsitrativa y Financiera sobre la oportunidad en la entrega del cierre de ejecución de gastos para diligencias las plataformas de actualización de plan de desarrollo. 
Por parte de la PU en apoyo con la contratista se enviaron correos a las areas recordando seguimiento al plan de mejoramiento y a los riegos.
Como evidencia quedan los correos electronicos enviados se anexa link de la cartpeta de gestión de la Oficina Asesora de Planeaciaón.
Por último, se ajustó los responsables del control, ya que estaba en cabez de Jefe de Ocina cuando lo envia es directamente los profesionales.  
https://indeportesantioquia.sharepoint.com/:f:/s/EquipoPlaneacin/EsRW81zWWQxKsMZw_TjX25UBiLVQTOXIUQ5dl0Uw0p_Zog?email=controlinterno%40indeportesantioquia.gov.co&amp;e=ipA984
"</t>
    </r>
  </si>
  <si>
    <t>"1/09/2025  En reunion sostenida por el equipo de OAP, para el cuarto bimestre del año, se evaluó el riesgo de gestión y la efectividad de los controles implementados, concluyendo que el riesgo no se ha materializado.  Como evidencia de esto estan los indicadores de Gestión y seguimiento al Plan de acción y cumplimiento al Plan Indicativo.
https://indeportesantioquia.gov.co/wp-content/uploads/2025/08/SeguimientoInd_Junio25_ENV.xlsx,
https://app.powerbi.com/view?r=eyJrIjoiMjI0OWM0OGUtMWU1My00ZTczLWE2NWEtNTFiZTI5MzU4YWE0IiwidCI6ImI3YmJkOWQ2LTczODItNGZiMS05MDUxLWIxNmVjMGZlM2RhZCIsImMiOjR9,
https://indeportesantioquia.gov.co/acceso-informacion-publica/#1738374524333-c7ab9a80-14d1"</t>
  </si>
  <si>
    <t>"07/11/2025 En reunión realizada por el equipo de la Oficina Asesora de Planeación se llevó a cabo la evaluación correspondiente al quinto bimestre del año, enfocándose en el análisis del riesgo de gestión y la revisión de la efectividad de los controles establecidos.
Como resultado de esta evaluación, se determinó que el riesgo no se ha materializado durante el periodo analizado. Esta conclusión se respalda en los indicadores de gestión, así como en el seguimiento realizado al Plan de Acción y al cumplimiento del Plan Indicativo. se anexa correos de los planes enviados.
"</t>
  </si>
  <si>
    <t>CC-RG1-CAU1-CON1</t>
  </si>
  <si>
    <t xml:space="preserve">Posibilidad de afectación reputacional por quejas masivas relacionadas con la circulación de información falsa o inoportuna en los medios de comuniación institucional,  debido a la entrega de información errada o a destiempo de parte de los procesos y/o dependencias proveedoras de la información. </t>
  </si>
  <si>
    <t>Por quejas masivas relacionadas con la circulación de información falsa o inoportuna en los medios de comuniación institucional.</t>
  </si>
  <si>
    <t>Debido a entrega de información errada o a destiempo de parte de los procesos y dependencias proveedoras de la información.</t>
  </si>
  <si>
    <r>
      <t xml:space="preserve">"Los profesionales de la Oficina Asesora de Comunicaciones de forma manual y continuamente, </t>
    </r>
    <r>
      <rPr>
        <b/>
        <sz val="10"/>
        <color theme="1"/>
        <rFont val="Arial"/>
        <family val="2"/>
      </rPr>
      <t>validan</t>
    </r>
    <r>
      <rPr>
        <sz val="10"/>
        <color theme="1"/>
        <rFont val="Arial"/>
        <family val="2"/>
      </rPr>
      <t xml:space="preserve"> la información con los voceros (El gerente, los subgerentes, jefes de oficina o sus delegados para estos efectos) de los procesos y dependencias proveedoras de la información, cada vez que se reciba la solicitud a través del formulario web de solicitud de servicios de comunicación institucional Indeportes Antioquia: https://bit.ly/SolicitudesComunicacion, antes de la difusión amplia en los medios de comunicación institucional. 
En caso de que la información sea sensible, los profesionales de la Oficina Asesora de Comunicaciones encargados de la producción de contenidos deben validar esta información sensible con el Gerente, el Subgerente o el Jefe de Oficina responsables del proceso, antes de difundirla ampliamente en los medios de comunicación institucional. 
La evidencia del control será correo electrónico o chat con el vocero, aprobando la publicación en los medios de comunicación institucional. "</t>
    </r>
  </si>
  <si>
    <t>"Cada vez que se gestionen publicaciones recibidas  a través del formulario web 
de solicitud de servicios de comunicación institucional Indeportes Antioquia: https://bit.ly/SolicitudesComunicacion"</t>
  </si>
  <si>
    <t xml:space="preserve">La evidencia del control será correo electrónico o chat con el vocero, aprobando la la publicación en los medios de comunicación institucional. </t>
  </si>
  <si>
    <r>
      <rPr>
        <b/>
        <sz val="10"/>
        <color theme="1"/>
        <rFont val="Arial"/>
        <family val="2"/>
      </rPr>
      <t xml:space="preserve">31 de marzo de 2025. </t>
    </r>
    <r>
      <rPr>
        <sz val="10"/>
        <color theme="1"/>
        <rFont val="Arial"/>
        <family val="2"/>
      </rPr>
      <t>BQ: 
Durante el primer bimestre de este 2025 se evidenció que no se materializó este riesgo</t>
    </r>
  </si>
  <si>
    <r>
      <rPr>
        <b/>
        <sz val="10"/>
        <color rgb="FF000000"/>
        <rFont val="Arial"/>
        <family val="2"/>
      </rPr>
      <t xml:space="preserve">9 de mayo de 2025. BQ: 
</t>
    </r>
    <r>
      <rPr>
        <sz val="10"/>
        <color rgb="FF000000"/>
        <rFont val="Arial"/>
        <family val="2"/>
      </rPr>
      <t>Durante este segundo bimestre de este 2025 se evidenció que no se materializó este riesgo.</t>
    </r>
  </si>
  <si>
    <r>
      <t>"</t>
    </r>
    <r>
      <rPr>
        <b/>
        <sz val="10"/>
        <color theme="1"/>
        <rFont val="Arial"/>
        <family val="2"/>
      </rPr>
      <t>11 de junio de 2025</t>
    </r>
    <r>
      <rPr>
        <sz val="10"/>
        <color theme="1"/>
        <rFont val="Arial"/>
        <family val="2"/>
      </rPr>
      <t>. BQ: 
Hasta la fecha, durante este 3er bimestre de este 2025 se evidenció que no se materializó este riesgo."</t>
    </r>
  </si>
  <si>
    <t>"9 de septiembre de 2025. Revisado por Beatriz Elena Quiceno Gil: 
Durante el 4° bimestre no se materializó este riesgo. 
Puede evidenciarse la ausencia de alertas y quejas relacionadas con la circulación de información falsa o inoportuna tanto en los medios de comunicación social institucionales de Indeportes Antioquia, como en las PQRSDF:
www.indeportesantioquia.gov.co
https://twitter.com/IndeportesAnt
www.instagram.com/indeportesantioquia
www.youtube.com/user/indeportesant
www.facebook.com/IndeportesAntioquia"</t>
  </si>
  <si>
    <t>"9 de septiembre de 2025. Revisado por Beatriz Elena Quiceno Gil: 
En lo que va corrido de este 5° bimestre no se materializó este riesgo. 
Puede evidenciarse la ausencia de alertas tanto en los medios de comunicación social institucionales de Indeportes Antioquia, como en las PQRSDF:
www.indeportesantioquia.gov.co
https://twitter.com/IndeportesAnt
www.instagram.com/indeportesantioquia
www.youtube.com/user/indeportesant
www.facebook.com/IndeportesAntioquia
29/09/2025  Realizar seguimiento adelantados a un riesgo es una mala práctica, ya que genera una falsa sensación de seguridad y elimina la posibilidad de monitoreo. Aunque no haya ocurrido, si el riesgo sigue siendo probable, debería mantenerse activo y en observación.  OAP
6 de noviembre de 2025. Revisado por Beatriz Elena Quiceno Gil: 
Durante el 5° bimestre no se materializó este riesgo. 
Puede evidenciarse la ausencia de alertas tanto en los medios de comunicación social institucionales de Indeportes Antioquia, como en las PQRSDF:
www.indeportesantioquia.gov.co
https://twitter.com/IndeportesAnt
www.instagram.com/indeportesantioquia
www.youtube.com/user/indeportesant
www.facebook.com/IndeportesAntioquia"</t>
  </si>
  <si>
    <t>CC-RG1-CAU2-CON2</t>
  </si>
  <si>
    <t>Posibilidad de afectación reputacional por quejas masivas relacionadas con la circulación de información falsa o inoportuna en los medios de comuniación institucional, debido a errores humanos involuntarios en la redacción o publicación de información en los medios de comunicación institucional.</t>
  </si>
  <si>
    <t>Por quejas masivas relacionadas con la circulación de información falsa o inoportuna en los medios de comuniacción institucional.</t>
  </si>
  <si>
    <t>Debido a errores humanos involuntarios en la redacción o publicación de información en los medios de comunicación institucional.</t>
  </si>
  <si>
    <r>
      <t xml:space="preserve">"Los profesionales de la Oficina Asesora de Comunicaciones, y encargados de la producción de contenidos de forma manual y continuamente, </t>
    </r>
    <r>
      <rPr>
        <b/>
        <sz val="10"/>
        <color theme="1"/>
        <rFont val="Arial"/>
        <family val="2"/>
      </rPr>
      <t>validan</t>
    </r>
    <r>
      <rPr>
        <sz val="10"/>
        <color theme="1"/>
        <rFont val="Arial"/>
        <family val="2"/>
      </rPr>
      <t xml:space="preserve"> la información con los voceros de los procesos y dependencias proveedoras de la información, cada vez que se reciba la solicitud a través del formulario web de solicitud de servicios de comunicación institucional Indeportes Antioquia: https://bit.ly/SolicitudesComunicacion, antes de la difusión amplia en los medios de comunicación institucional. 
En caso de que haya sugerencias de ajuste a la publicación, por parte del vocero, estas se realizarán previa publicación definitiva. 
La evidencia del control será correo electrónico o chat con el vocero, aprobando la publicación en los medios de comunicación institucional. "</t>
    </r>
  </si>
  <si>
    <t>Continuamente</t>
  </si>
  <si>
    <t xml:space="preserve">Correo Electrónico 
Whatsapp
</t>
  </si>
  <si>
    <r>
      <rPr>
        <b/>
        <sz val="10"/>
        <color theme="1"/>
        <rFont val="Arial"/>
        <family val="2"/>
      </rPr>
      <t>31 de marzo de 2025</t>
    </r>
    <r>
      <rPr>
        <sz val="10"/>
        <color theme="1"/>
        <rFont val="Arial"/>
        <family val="2"/>
      </rPr>
      <t>. BQ: 
Durante el primer bimestre de este 2025 se evidenció que no se materializó este riesgo.</t>
    </r>
  </si>
  <si>
    <r>
      <t>"</t>
    </r>
    <r>
      <rPr>
        <b/>
        <sz val="10"/>
        <color theme="1"/>
        <rFont val="Arial"/>
        <family val="2"/>
      </rPr>
      <t>11 de junio de 2025.</t>
    </r>
    <r>
      <rPr>
        <sz val="10"/>
        <color theme="1"/>
        <rFont val="Arial"/>
        <family val="2"/>
      </rPr>
      <t xml:space="preserve"> BQ: 
Hasta la fecha, durante este 3er bimestre de este 2025 se evidenció que no se materializó este riesgo."</t>
    </r>
  </si>
  <si>
    <t>"9 de septiembre de 2025. Revisado por Beatriz Elena Quiceno Gil: 
Durante el 4° bimestre no se materializó este riesgo, toda vez que viene aplicándose el control definido. 
Puede evidenciarse la ausencia de alertas y quejas relacionadas con la circulación de información falsa o inoportuna tanto en los medios de comunicación social institucionales de Indeportes Antioquia, como en las PQRSDF:
www.indeportesantioquia.gov.co
https://twitter.com/IndeportesAnt
www.instagram.com/indeportesantioquia
www.youtube.com/user/indeportesant
www.facebook.com/IndeportesAntioquia"</t>
  </si>
  <si>
    <t>"9 de septiembre de 2025. Revisado por Beatriz Elena Quiceno Gil: 
En lo que va corrido de este 5° bimestre no se materializó este riesgo, toda vez que viene aplicándose el control definido.  
Puede evidenciarse la ausencia de alertas tanto en los medios de comunicación social institucionales de Indeportes Antioquia, como en las PQRSDF:
www.indeportesantioquia.gov.co
https://twitter.com/IndeportesAnt
www.instagram.com/indeportesantioquia
www.youtube.com/user/indeportesant
www.facebook.com/IndeportesAntioquia
29/09/2025  Realizar seguimiento adelantados a un riesgo es una mala práctica, ya que genera una falsa sensación de seguridad y elimina la posibilidad de monitoreo. Aunque no haya ocurrido, si el riesgo sigue siendo probable, debería mantenerse activo y en observación.  OAP
6 de noviembre de 2025. Revisado por Beatriz Elena Quiceno Gil: 
Durante el 5° bimestre no se materializó este riesgo. 
Puede evidenciarse la ausencia de alertas tanto en los medios de comunicación social institucionales de Indeportes Antioquia, como en las PQRSDF:
www.indeportesantioquia.gov.co
https://twitter.com/IndeportesAnt
www.instagram.com/indeportesantioquia
www.youtube.com/user/indeportesant
www.facebook.com/IndeportesAntioquia"</t>
  </si>
  <si>
    <t>CC-RG2-CAU1-CON1</t>
  </si>
  <si>
    <t xml:space="preserve">Posibilidad de afectación reputacional por quejas masivas relacionadas con la circulación de información inoportuna en los medios de comunicación institucional, debido a la no disponibiliad de los soportes  tecnólogicos para la publicación de la información. </t>
  </si>
  <si>
    <t>Debido a la no disponibiliad de los soportes  tecnológicos para la publicación de la información.</t>
  </si>
  <si>
    <r>
      <t>Los profesionales de la Oficina Asesora de Comunicaciones de forma manual y continuamente</t>
    </r>
    <r>
      <rPr>
        <b/>
        <sz val="10"/>
        <color theme="1"/>
        <rFont val="Arial"/>
        <family val="2"/>
      </rPr>
      <t xml:space="preserve"> validan</t>
    </r>
    <r>
      <rPr>
        <sz val="10"/>
        <color theme="1"/>
        <rFont val="Arial"/>
        <family val="2"/>
      </rPr>
      <t xml:space="preserve"> la disponibilidad de los software para la publicación de la información, cada vez que se reciba la solicitud a través del formulario web 
de solicitud de servicios de comunicación institucional Indeportes Antioquia: https://bit.ly/SolicitudesComunicacion, antes de la difusión amplia en los medios de comunicación institucional. 
En caso  de encontrar novedades, se deben reportar a los profesionales encargados del soporte técnico. Como evidencia de este control, quedará registro por correo electrónico, WhatsApp o el SysAid. "</t>
    </r>
  </si>
  <si>
    <t>"Correo Electrónico 
Whatsapp
Caso en la mesa de servicios SysAid"</t>
  </si>
  <si>
    <r>
      <rPr>
        <b/>
        <sz val="10"/>
        <color theme="1"/>
        <rFont val="Arial"/>
        <family val="2"/>
      </rPr>
      <t>31 de marzo de 2025</t>
    </r>
    <r>
      <rPr>
        <sz val="10"/>
        <color theme="1"/>
        <rFont val="Arial"/>
        <family val="2"/>
      </rPr>
      <t>. BQ: 
Durante el primer bimestre de este 2025 se evidenció que no se materializó este riesgo."</t>
    </r>
  </si>
  <si>
    <t>"9 de septiembre de 2025. Revisado por Beatriz Elena Quiceno Gil: 
Durante el 4° bimestre no se materializó este riesgo.
Puede evidenciarse la ausencia de alertas y quejas relacionadas con la circulación de información falsa o inoportuna tanto en los medios de comunicación social institucionales de Indeportes Antioquia, como en las PQRSDF:
www.indeportesantioquia.gov.co
https://twitter.com/IndeportesAnt
www.instagram.com/indeportesantioquia
www.youtube.com/user/indeportesant
www.facebook.com/IndeportesAntioquia"</t>
  </si>
  <si>
    <t>"9 de septiembre de 2025. Revisado por Beatriz Elena Quiceno Gil: 
En lo que va corrido de este 5° bimestre no se materializó este riesgo. 
Puede evidenciarse la ausencia de alertas tanto en los medios de comunicación social institucionales de Indeportes Antioquia, como en las PQRSDF:
www.indeportesantioquia.gov.co
https://twitter.com/IndeportesAnt
www.instagram.com/indeportesantioquia
www.youtube.com/user/indeportesant
www.facebook.com/IndeportesAntioquia
29/09/2025  Realizar seguimiento adelantados a un riesgo es una mala práctica, ya que genera una falsa sensación de seguridad y elimina la posibilidad de monitoreo. Aunque no haya ocurrido, si el riesgo sigue siendo probable, debería mantenerse activo y en observación. OAP
6 de noviembre de 2025. Revisado por Beatriz Elena Quiceno Gil: 
Durante el 5° bimestre no se materializó este riesgo. 
Puede evidenciarse la ausencia de alertas tanto en los medios de comunicación social institucionales de Indeportes Antioquia, como en las PQRSDF:
www.indeportesantioquia.gov.co
https://twitter.com/IndeportesAnt
www.instagram.com/indeportesantioquia
www.youtube.com/user/indeportesant
www.facebook.com/IndeportesAntioquia"</t>
  </si>
  <si>
    <t>PI-RG1-CAU1-CON1</t>
  </si>
  <si>
    <t>Contribuir al mejoramiento del sector desde la política hasta la acción a partir de la validación y sistematización de datos e información y al desarrollo del acervo de conocimientos relativos a la Actividad física a los referentes sociales desde el deporte, a la inclusión y oportunidades de acceso y al desarrollo sectorial para contribuir a la mejoría de la calidad de vida.</t>
  </si>
  <si>
    <t xml:space="preserve">Posibilidad de afectación reputacional por baja visualización del proceso de investigación en el medio debido al desconocimiento al interior del instituto. </t>
  </si>
  <si>
    <t>por baja visualización del proceso de investigación en el medio</t>
  </si>
  <si>
    <t>Debido al desconocimiento del proceso al interior de Indeportes</t>
  </si>
  <si>
    <t>"El Profesional Universitario encargado del CINDA verifica de forma manual y semestral mente con el área de Comunicaciones las estrategias diseñadas para visualizar del Centro de Investigaciones tanto para el público interno y externo y desarrollar espacios de socialización del objetivo del proceso. Así mismo, validará el presupuesto asignado en la vigencia para el desarrollo de investigaciones.
Sin Estructura el Control"</t>
  </si>
  <si>
    <t>semestral</t>
  </si>
  <si>
    <t>Reuniones periodicas. Procesos de socializacion. presentaciones grupales a la institución</t>
  </si>
  <si>
    <r>
      <rPr>
        <b/>
        <sz val="10"/>
        <color theme="1"/>
        <rFont val="Arial"/>
        <family val="2"/>
      </rPr>
      <t>4/03/2025</t>
    </r>
    <r>
      <rPr>
        <sz val="10"/>
        <color theme="1"/>
        <rFont val="Arial"/>
        <family val="2"/>
      </rPr>
      <t>. Pese a que no se ha materializado el riesgo. este año solo se han realizado un par de reuniones con el grupo de trabajo. Por otro lado con algunos integrantes del grupo se han incorporado en las conferencias realizadas como infogramas que alimnetan al los productos de el grupo de investigación.</t>
    </r>
  </si>
  <si>
    <r>
      <rPr>
        <b/>
        <sz val="10"/>
        <color rgb="FF000000"/>
        <rFont val="Arial"/>
        <family val="2"/>
      </rPr>
      <t>4/05/2025</t>
    </r>
    <r>
      <rPr>
        <sz val="10"/>
        <color rgb="FF000000"/>
        <rFont val="Arial"/>
        <family val="2"/>
      </rPr>
      <t xml:space="preserve"> No se materializo para este bimestre el riesgo ya que se viene realizando continuamente reuniones con las diferentes área psicosocial de altos logros,</t>
    </r>
  </si>
  <si>
    <r>
      <rPr>
        <b/>
        <sz val="10"/>
        <color theme="1"/>
        <rFont val="Arial"/>
        <family val="2"/>
      </rPr>
      <t xml:space="preserve">3/07/25 </t>
    </r>
    <r>
      <rPr>
        <sz val="10"/>
        <color theme="1"/>
        <rFont val="Arial"/>
        <family val="2"/>
      </rPr>
      <t>No se materializó este bimestre el riesgo Se continuan haciendo reuniones y procesos de trabajo al interior de la institución</t>
    </r>
  </si>
  <si>
    <t>28/08/2025. No se materializo este riesgo. En este bimestre conjuntamnete con comunicaciones se realizó la creación del logo de CINDA, esto le ayudara a mejorar la imagen hacia el interior de la institución.</t>
  </si>
  <si>
    <t>11/11/2025. No se materialzó, Se realizo un trabajo de promoción de actividades de invesytigacion con estudiantes que rotan en Indeportes.</t>
  </si>
  <si>
    <t>PI-RG2-CAU1-CON1</t>
  </si>
  <si>
    <t xml:space="preserve">Posibilidad de afectación reputacional por baja calidad en la investigación debido a recursos tecnológicos insuficientes para los análisis estadísticos. </t>
  </si>
  <si>
    <t>por baja calidad en la investigación</t>
  </si>
  <si>
    <t>debido a recursos tecnológicos insuficientes para los análisis estadísticos.</t>
  </si>
  <si>
    <t>"El Profesional Universitario encargado del CINDA valida con la Oficina de Sistemas la instalación del software de análisis estadístico. 
El Profesional Universitario encargado del CINDA verificará la inclusión de la necesidad de capacitación para el manejo del software de análisis estadístico en el Plan Institucional de Capacitación de la vigencia. 
Sin Estructura el control "</t>
  </si>
  <si>
    <t>Se instalo en el computador de Medicina el software de SPSS version 19 el cual Indeportes tienen al licencia.</t>
  </si>
  <si>
    <r>
      <rPr>
        <b/>
        <sz val="10"/>
        <color theme="1"/>
        <rFont val="Arial"/>
        <family val="2"/>
      </rPr>
      <t xml:space="preserve">4/03/2025. </t>
    </r>
    <r>
      <rPr>
        <sz val="10"/>
        <color theme="1"/>
        <rFont val="Arial"/>
        <family val="2"/>
      </rPr>
      <t>Pese a que no se cuenta con un estadistico aun, el coordinador del grupo de investigacion sigue relaizando los analisis estadisticos pertinentes para las investigaciones realizadas.</t>
    </r>
  </si>
  <si>
    <r>
      <rPr>
        <b/>
        <sz val="10"/>
        <color rgb="FF000000"/>
        <rFont val="Arial"/>
        <family val="2"/>
      </rPr>
      <t>4/05/2025</t>
    </r>
    <r>
      <rPr>
        <sz val="10"/>
        <color rgb="FF000000"/>
        <rFont val="Arial"/>
        <family val="2"/>
      </rPr>
      <t xml:space="preserve"> No se ha materializado para este segundo bimestre el riesgo ya que se estan comprando equipos  tecnologicos para apoyar el trabajo estadistico</t>
    </r>
  </si>
  <si>
    <r>
      <rPr>
        <b/>
        <sz val="10"/>
        <color theme="1"/>
        <rFont val="Arial"/>
        <family val="2"/>
      </rPr>
      <t>3/07/25</t>
    </r>
    <r>
      <rPr>
        <sz val="10"/>
        <color theme="1"/>
        <rFont val="Arial"/>
        <family val="2"/>
      </rPr>
      <t xml:space="preserve"> No se materializó este bimestre el riesgo, ya llegaron las tablets para se usadas en los procesos de toma de datos.</t>
    </r>
  </si>
  <si>
    <t>28/08/2025. No se materializo este riesgo. En la actualidad se esta en el proceso de contratación de un profesional estadistico, el cual le brindara la posibilidad de aumentar el numero de analisi y mejorara la posibilidad de publicaciones.</t>
  </si>
  <si>
    <t>11/11/2025. No se materialzó. Este año se publicaron en revistas indexadas un total de 4 articulos cientificos.</t>
  </si>
  <si>
    <t>PI-RG3-CAUI-CON1</t>
  </si>
  <si>
    <t xml:space="preserve">Posibilidad de afectación reputacional por pérdida de Certificación de Min ciencias debido a no cumplir los requisitos propuestos para lograr el puntaje necesario.. </t>
  </si>
  <si>
    <t>por pérdida de Certificación de Min ciencias</t>
  </si>
  <si>
    <t>debido a no cumplir los requisitos propuestos para lograr el puntaje necesario..</t>
  </si>
  <si>
    <t>"El Profesional Universitario encargado del CINDA verifica la presentación de productos científicos actualizados y publicaciones.
Sin Estructura el control "</t>
  </si>
  <si>
    <t>Setiene tres articulos en proceso de publicaion</t>
  </si>
  <si>
    <r>
      <t xml:space="preserve">4/03/2025. </t>
    </r>
    <r>
      <rPr>
        <sz val="10"/>
        <color rgb="FF000000"/>
        <rFont val="Arial"/>
        <family val="2"/>
      </rPr>
      <t>Se esta pendiente para el mes de mayo de 2025 los resultados de la convocatoria de Minciencias.</t>
    </r>
  </si>
  <si>
    <r>
      <rPr>
        <b/>
        <sz val="10"/>
        <color rgb="FF000000"/>
        <rFont val="Arial"/>
        <family val="2"/>
      </rPr>
      <t xml:space="preserve">4/05/2025 </t>
    </r>
    <r>
      <rPr>
        <sz val="10"/>
        <color rgb="FF000000"/>
        <rFont val="Arial"/>
        <family val="2"/>
      </rPr>
      <t>No se materializo el riesgo para este periodo evaludado ya que se obtuvo la ciertificación como grupo C de investigación de Minciencias,</t>
    </r>
  </si>
  <si>
    <r>
      <rPr>
        <b/>
        <sz val="10"/>
        <color rgb="FF000000"/>
        <rFont val="Arial"/>
        <family val="2"/>
      </rPr>
      <t>3/07/2025</t>
    </r>
    <r>
      <rPr>
        <sz val="10"/>
        <color rgb="FF000000"/>
        <rFont val="Arial"/>
        <family val="2"/>
      </rPr>
      <t xml:space="preserve"> No se materializo el riesgo para este periodo evaludado ya que se obtuvo la ciertificación como grupo C de investigación de Minciencias.</t>
    </r>
  </si>
  <si>
    <t>28/08/2025. No se materializo este riesgo. En la ultima convocatoria de certificación fuimos recertificados como grupo de investigación C de Minciencias.</t>
  </si>
  <si>
    <t>11/11/2025. No se materializo este riesgo. En la ultima convocatoria de certificación fuimos recertificados como grupo de investigación C de Minciencias.</t>
  </si>
  <si>
    <t>CP-RG1-CAU1-CON1</t>
  </si>
  <si>
    <t xml:space="preserve">Posibilidad de afectación reputacional para la institución por el incumplimiento en el desarrollo de la agenda académica de capacitación debido a la no contratación del prestador del servicio </t>
  </si>
  <si>
    <t>Por el incumplimiento en el desarrollo de la agenda académica de capacitación</t>
  </si>
  <si>
    <t xml:space="preserve">Debido a la no contratación del prestador del servicio </t>
  </si>
  <si>
    <t> Gestión</t>
  </si>
  <si>
    <r>
      <t xml:space="preserve">El/la Profesional Especializado/a del Sistema Departamental de Capacitación, con personal de apoyo, trimestralmente, </t>
    </r>
    <r>
      <rPr>
        <i/>
        <sz val="10"/>
        <color rgb="FF000000"/>
        <rFont val="Arial"/>
        <family val="2"/>
      </rPr>
      <t>verifica</t>
    </r>
    <r>
      <rPr>
        <sz val="10"/>
        <color rgb="FF000000"/>
        <rFont val="Arial"/>
        <family val="2"/>
      </rPr>
      <t xml:space="preserve"> el cumplimiento de cronograma de contratación asociado a los procesos de capacitación, de forma manual, en caso de incumplimiento del cronograma, a través de correo electrónico o comunicación interna, se gererará una alerta a los roles asignados en el CAE y /o Subgerente de Fomento y Deporte Formativo. Como evidencia del control quedará el correo electrónico o la comunicación interna.</t>
    </r>
  </si>
  <si>
    <t>Como evidencia del control quedará el correo electrónico o la comunicación interna.</t>
  </si>
  <si>
    <r>
      <rPr>
        <b/>
        <sz val="10"/>
        <color theme="1"/>
        <rFont val="Arial"/>
        <family val="2"/>
      </rPr>
      <t>11/03/2025</t>
    </r>
    <r>
      <rPr>
        <sz val="10"/>
        <color theme="1"/>
        <rFont val="Arial"/>
        <family val="2"/>
      </rPr>
      <t xml:space="preserve">
El riesgo no se materializó ya que, a la fecha de este reporte, la agenda académica se encuentra en proceso de contratación con los proveedores de servicios de capacitación y cumpliento el cronograma rpevista hasta la fecha.</t>
    </r>
  </si>
  <si>
    <r>
      <rPr>
        <b/>
        <sz val="10"/>
        <color rgb="FF000000"/>
        <rFont val="Arial"/>
        <family val="2"/>
      </rPr>
      <t xml:space="preserve">06/05/2025
</t>
    </r>
    <r>
      <rPr>
        <sz val="10"/>
        <color rgb="FF000000"/>
        <rFont val="Arial"/>
        <family val="2"/>
      </rPr>
      <t>El riesgo no se materilizó ya que a la fecha de este reporte, el cronograma de contratación se cumplió como se acordó, sin  generar retrasos en el desarrollo de la agenda académica</t>
    </r>
  </si>
  <si>
    <r>
      <rPr>
        <b/>
        <sz val="10"/>
        <color rgb="FF000000"/>
        <rFont val="Arial"/>
        <family val="2"/>
      </rPr>
      <t xml:space="preserve">08/07/2025
</t>
    </r>
    <r>
      <rPr>
        <sz val="10"/>
        <color rgb="FF000000"/>
        <rFont val="Arial"/>
        <family val="2"/>
      </rPr>
      <t>El riesgo no se materilizó ya que a la fecha de este reporte, el cronograma de contratación se cumplió como se acordó, sin  generar retrasos en el desarrollo de la agenda académica</t>
    </r>
  </si>
  <si>
    <t>"02/09/2025
El riesgo no se materilizó ya que a la fecha de este reporte, el cronograma de contratación se cumplió como se acordó, sin  generar retrasos en el desarrollo de la agenda académica inicial. 
Se podrán relizar en lo que queda del año, algunas contrataciones para capacitaciones que no están en la agenda inicial, sino que hacen parte de propuestas de articulación que presentan las ligas ante nuetsra entidad y que son viabilizadas por el Subgerente de Fomento y Desarollo Deportivo. "</t>
  </si>
  <si>
    <t>"4/11/2025
El riesgo no se materilizó ya que a la fecha de este reporte, el cronograma de contratación se ha cumplido conforme a la planeación, sin  generar retrasos en el desarrollo de la agenda académica inicial. Todas las contrtaciones previstas se encuentran ejecutadas: UdeA, UNAULA, UCO, en ejecución: Liga de Baloncesto, ASDIDEA, Cruz Roja Colombiana."</t>
  </si>
  <si>
    <t>AT-RG1-CAU1-CON1</t>
  </si>
  <si>
    <t>Posibilidad de afectación reputacional ante la deserción de atletas por mejores ofertas de otros departamentos debido al incumplimiento en la entrega de apoyos a los atletas</t>
  </si>
  <si>
    <t>Por mejores ofertas de otros departamentos</t>
  </si>
  <si>
    <t>Debido al incumplimiento en la entrega de apoyos a los atletas</t>
  </si>
  <si>
    <r>
      <t xml:space="preserve">
1. El subgerente de Deporte Asociado y Altos Logros y los profesionales del area metodológica y social realizan de forma manual y </t>
    </r>
    <r>
      <rPr>
        <b/>
        <sz val="10"/>
        <color theme="1"/>
        <rFont val="Arial"/>
        <family val="2"/>
      </rPr>
      <t>validan</t>
    </r>
    <r>
      <rPr>
        <sz val="10"/>
        <color theme="1"/>
        <rFont val="Arial"/>
        <family val="2"/>
      </rPr>
      <t xml:space="preserve"> el seguimiento mensual en la realización del  comité de evaluación de apoyos y desembolso del recurso a los atletas.
En caso de una desviación en el control, los mencionados anteriormente se reunirán para evaluar las causas subyacentes, basándose en los listados de los atletas, y registrarán sus conclusiones en un acta. Se implementarán las acciones correctivas necesarias para garantizar la integridad y eficiencia en la asignación de recursos. Las evidencias del control son ""Resoluciones de entrega de apoyo técnico, científico y  psicosociales.
Listados
Actas de Comité Evaluador
CPD""
</t>
    </r>
  </si>
  <si>
    <t>"Resoluciones de entrega de apoyo técnico, científico y  psicosociales.
Listados
Actas de Comité Evaluador
CPD"</t>
  </si>
  <si>
    <r>
      <rPr>
        <b/>
        <sz val="10"/>
        <color theme="1"/>
        <rFont val="Arial"/>
        <family val="2"/>
      </rPr>
      <t>28/02/2025</t>
    </r>
    <r>
      <rPr>
        <sz val="10"/>
        <color theme="1"/>
        <rFont val="Arial"/>
        <family val="2"/>
      </rPr>
      <t xml:space="preserve"> Para este primer bimestre de 2025 se realizo comite coordinador del programa bajo la resolucion 120 de 2025 donde se verifico por parte de los miembros del comite y los metodologos que acopañan cada disciplina deportiva, las diferentes postulaciones para estimulo economico y alojamiento. La informacion tratada en los comites, queda registrada en las actas del comite, bases de datos y resoluciones.</t>
    </r>
  </si>
  <si>
    <r>
      <rPr>
        <b/>
        <sz val="10"/>
        <color rgb="FF000000"/>
        <rFont val="Arial"/>
        <family val="2"/>
      </rPr>
      <t>30/04/2025</t>
    </r>
    <r>
      <rPr>
        <sz val="10"/>
        <color rgb="FF000000"/>
        <rFont val="Arial"/>
        <family val="2"/>
      </rPr>
      <t xml:space="preserve"> verificar por parte de los miembros del comite coordinador del programa, que estan estipulados en la resolucion 120 de 2025, las postulaciones para el apoyo economico o excepcionales en el bimestre marzo-abril. Como resultado de los analisis realizados en los comites mensuales, se generan las actas de la reunion y las resoluciones para otorgar el estimulo a los atletas y para atletas que cumplen con los requisitos</t>
    </r>
  </si>
  <si>
    <r>
      <rPr>
        <b/>
        <sz val="10"/>
        <color theme="1"/>
        <rFont val="Arial"/>
        <family val="2"/>
      </rPr>
      <t>30/06/2025</t>
    </r>
    <r>
      <rPr>
        <sz val="10"/>
        <color theme="1"/>
        <rFont val="Arial"/>
        <family val="2"/>
      </rPr>
      <t xml:space="preserve"> verificar las postulaciones para acceder al estimulo economico mensual, por estrategia  y unico por los logros internacionales en el comite coordinador del programa mensualmente por parte de los miembros del comite metodologos, Psicosociales, secretaria del comite, medico y subgerente. Los resultados de los postulados en el comite quedan registrados en el acta y resolucion de la reunion.</t>
    </r>
  </si>
  <si>
    <t xml:space="preserve">30/08/2025 validar las postulaciones que realizan las ligas de los atetas y para atletas que participaron en campeonatos nacionales interligas para ingresar al estimulo economico; ya sea por resultado, estrategia o logro internacional. Las postulaciones se revisan en los comite coordinador del programa, realizados cada mes con los miembros segun resolucion 120 de 2025 y como constancia de las desiciones tomas, queda el registro en el acta de la reaunion y la resolucion de estimulos; las cuales, son validadas por los metodologolos y demas asistentes. </t>
  </si>
  <si>
    <r>
      <t>30/10/2025</t>
    </r>
    <r>
      <rPr>
        <sz val="11"/>
        <color rgb="FF000000"/>
        <rFont val="Calibri"/>
        <family val="2"/>
        <scheme val="minor"/>
      </rPr>
      <t xml:space="preserve"> verificar las diferentes postulaciones que realizan las ligas o los entrenadores por los resultados obtenidos por los atletas y para atletas en competencias oficiales para acceder a los estimulos que cita la resolucion 120 de 2025. Las postulaciones se revisan cada mes en el comite coordinador del programa y son avaladas por los metodologos que acopañana cada disciplina deportiva y se ponen a consideracion del comite para su arpobacion o no; de esta reunion, queda registro de lo analizado y aprobado en el acta de la runion del comite y tambien se emite la resolucion de pago de estimulos.</t>
    </r>
  </si>
  <si>
    <t>AT-RG2-CAU1-CON1</t>
  </si>
  <si>
    <t>Posibilidad de afectación económica  por posible destinación inadecuada del recurso económico debido a la utilizacion inadecuada por parte de las ligas, para la participación de los atletas en eventos a través de convenios con las Ligas deportivas</t>
  </si>
  <si>
    <t>Por posible destinación inadecuada del recurso económico</t>
  </si>
  <si>
    <t>Debido a la utilizacion inadecuada del recurso por parte  de las ligas, para la participación de los atletas en eventos a través de convenios con las Ligas deportiva</t>
  </si>
  <si>
    <t>Los metodólogos de la subgerencia  Los metodólogos de la subgerencia  manualmente realizarán revisión y validan las condiciones y estado de las ligas para luego hacer la Supervisión del convenio según el momento en hagan la solicitud, según la necesidad del servicio.En caso de una desviación en el control se deben implementar medidas para revisar de manera mas profunda los estados de los convenios de la mano con la evidencia del control que son el diligenciamiento de Analisis Financiero, solicitud del siguiente desembolso o liquidación del convenio.</t>
  </si>
  <si>
    <t>Diligenciamiento de Analisis Financiero, solicitud del siguiente desembolso o liquidación del convenio.</t>
  </si>
  <si>
    <r>
      <rPr>
        <b/>
        <sz val="10"/>
        <color theme="1"/>
        <rFont val="Arial"/>
        <family val="2"/>
      </rPr>
      <t>28/02/2025</t>
    </r>
    <r>
      <rPr>
        <sz val="10"/>
        <color theme="1"/>
        <rFont val="Arial"/>
        <family val="2"/>
      </rPr>
      <t xml:space="preserve"> Para este primer bimestre de 2025 no se presentaron solicitudes de desembolso por partes de las ligas; ya que, no se suscribieron convenios. Cuando se presentan, se revizan las solicitudes de desembolso  donde se verifica por parte del metodologo que acopañan cada liga y es supervisor para autorizarla y posterior a la ejecucion, se revisa la legalizacion o rendicion de cuentas, toda la informacion y evidencias queda registrado en el expediente</t>
    </r>
  </si>
  <si>
    <r>
      <rPr>
        <b/>
        <sz val="10"/>
        <color rgb="FF000000"/>
        <rFont val="Arial"/>
        <family val="2"/>
      </rPr>
      <t>30/04/2025</t>
    </r>
    <r>
      <rPr>
        <sz val="10"/>
        <color rgb="FF000000"/>
        <rFont val="Arial"/>
        <family val="2"/>
      </rPr>
      <t xml:space="preserve"> Verificar por parte de los supervisores de los convenios con ligas, las diferentes solcitudes de desembolso para ser aprobadas cada que lo soliciten, segun la propuesta tecnica, cotizaciones, demas documentos legales y rendiciones de cuentas, los cuales quedan almacenados en el expediente contractual.</t>
    </r>
  </si>
  <si>
    <r>
      <rPr>
        <b/>
        <sz val="10"/>
        <color theme="1"/>
        <rFont val="Arial"/>
        <family val="2"/>
      </rPr>
      <t>30/06/2025</t>
    </r>
    <r>
      <rPr>
        <sz val="10"/>
        <color theme="1"/>
        <rFont val="Arial"/>
        <family val="2"/>
      </rPr>
      <t xml:space="preserve"> verificar las solicitudes de desembolsos presentadas por las ligas que tienen convenios suscritos  cada que se reciebe la documentacion radicada; esta verificacion se realiza por parte de los  metodologos supervisores. Los resultados y documentos del proceso de desembolso y legalizacion, queda consignada en el expediente contractual</t>
    </r>
  </si>
  <si>
    <t>30/08/2025 Validar por parte del metodologo supervisor las solicitudes de desemmbolso realizadas por las organizaciones deportivas para su respectiva autorizacion de desembolso y posteriormente las rendiciones de cuenta. La documentacion y demas documentos que soportan esta actividad queda registrado en la ruta del mercurio y en el expediente contractual de cada convenio</t>
  </si>
  <si>
    <t xml:space="preserve">30/10/2025 Verificar las diferentes solicitudes de desembolso que presentan las organizaciones deportivas que ha suscrito convenio con la institucion. Esta verificacion es realizada por parte del supervisor del convenio y toda la documentacion presentada por la organizacion deportiva como los documentos generados internamente en el proceso, quedan debidamente guardados en el expediente contracutal </t>
  </si>
  <si>
    <t>AT-RG3-CAU1-CON1</t>
  </si>
  <si>
    <t>Posibilidad de afectación económica  por destinación inadecuada del recurso económico para la participación y preparación de los atletas de los CEDEP en eventos a través de convenios con las Ligas deportivas debido a la Desviación de los recursos económicos a fines diferentes  para los cuales se celebro el convenio entre indeportes y  las ligas deportivas</t>
  </si>
  <si>
    <t>Por destinación inadecuada del recurso económico para la participación y preparación de los atletas de los CEDEP en eventos a través de convenios con las Ligas deportivas</t>
  </si>
  <si>
    <t>Debido a la Desviación de los recursos económicos a fines diferentes  para los cuales se celebro el convenio entre indeportes y  las ligas deportivas</t>
  </si>
  <si>
    <t>El subgrerente de Altos Logros y los Metodólogos manualmente realizan comite para definir, asignar y validar recursos que seran entregados a las ligas que tienen CEDEP y hacer  la Supervisión del convenio o contrato firmado con las ligas deportivas, según el momento en hagan la solicitud, según la necesidad del servicio.En caso de una desviación en el control se deben implementar medidas para revisar de manera mas profunda los estados de los convenios de la mano con la evidencia del control que son el diligenciamiento de Analisis Financiero, solicitud del siguiente desembolso o liquidación del convenio.Diligenciamiento formato:
Registro fotográfico evento"</t>
  </si>
  <si>
    <t>Formato de atenciones realizadas</t>
  </si>
  <si>
    <r>
      <t>28/02/2025</t>
    </r>
    <r>
      <rPr>
        <sz val="10"/>
        <color rgb="FF000000"/>
        <rFont val="Arial"/>
        <family val="2"/>
      </rPr>
      <t xml:space="preserve"> Para este primer bimestre de 2025 no se presentaron solicitudes de desembolso por partes de las ligas que tienen CEDEP; ya que, no se suscribieron convenios. Cuando se presentan, se revizan las solicitudes de desembolso donde se verifica por parte del metodologo que acopañan cada liga y es supervisor para autorizarla y posterior a la ejecucion, se revisa la legalizacion o rendicion de cuentas, toda la informacion y evidencias queda registrado en el expediente de las ligas de canotaje, atletismo, ciclismo, levantamiento de pesas y subacuaticas</t>
    </r>
  </si>
  <si>
    <r>
      <rPr>
        <b/>
        <sz val="10"/>
        <color rgb="FF000000"/>
        <rFont val="Arial"/>
        <family val="2"/>
      </rPr>
      <t xml:space="preserve">30/04/2025 </t>
    </r>
    <r>
      <rPr>
        <sz val="10"/>
        <color rgb="FF000000"/>
        <rFont val="Arial"/>
        <family val="2"/>
      </rPr>
      <t>Verificar por parte del metodologo supervisor de los convenios con ligas que ejecutan CEDEP, las solicitudes que se recepcionan, para gestion de desembolsos y ser autorizadas. La revision de las propuestas tecnicas, presupuestos, cotizaciones, demas documentos legales y rendicion de cuentas, hacen parte del expediente contractual</t>
    </r>
  </si>
  <si>
    <r>
      <rPr>
        <b/>
        <sz val="10"/>
        <color theme="1"/>
        <rFont val="Arial"/>
        <family val="2"/>
      </rPr>
      <t>30/06/202</t>
    </r>
    <r>
      <rPr>
        <sz val="10"/>
        <color theme="1"/>
        <rFont val="Arial"/>
        <family val="2"/>
      </rPr>
      <t>5 verificar las solicitudes de desembolsos presentadas por las ligas de atletismo, pesas, canotaje, subacuaticas y ciclismo para la operacion de los CEDEP cada que se reciebe la documentacion radicada; esta verificacion se realiza por parte de los  metodologos supervisores. Los resultados y documentos del proceso de desembolso y legalizacion, queda consignada en el expediente contractual</t>
    </r>
  </si>
  <si>
    <t>30/08/2025 Validar por parte del metodologo supervisor las solicitudes de desemmbolso realizadas por las ligas  deportivas que tienen CEDEP para su respectiva autorizacion de desembolso y posteriormente las rendiciones de cuenta. La documentacion y demas documentos que soportan esta actividad queda registrado en la ruta del mercurio y en el expediente contractual de cada convenio</t>
  </si>
  <si>
    <t xml:space="preserve">30/10/2025 Verificar las diferentes solicitudes de desembolso que presentan las organizaciones deportivas que se apoyan con los centros de desarrollo deportivo y que ha suscrito convenio con la institucion. Esta verificacion es realizada por parte del supervisor del convenio CEDEP y toda la documentacion presentada por la organizacion deportiva como los documentos generados internamente en el proceso, quedan debidamente guardados en el expediente contracutal </t>
  </si>
  <si>
    <t>AT-RG4-CAU1-CON1</t>
  </si>
  <si>
    <t>Posibilidad de afectacion economica por inasistencia de los atletas  a las evaluaciones programadas que pueda compremeter la salud y rendimiento deportivo de los paraatletas y atletas.  Debido a que los deportistas no consideran la importancia Control biomedico del entrenamiento(CBE)</t>
  </si>
  <si>
    <t>Por inasistencia de los atletas a las evaluaciones programadas que pueda compremeter la salud y rendimiento deportivo de los paraatletas y atletas</t>
  </si>
  <si>
    <t>Debido a que los deportistas no consideran la importancia Control biomedico del entrenamiento(CBE)</t>
  </si>
  <si>
    <r>
      <t>El Jefe de la Oficina de Medicina Deportiva de forma manual y cada mes  debe</t>
    </r>
    <r>
      <rPr>
        <b/>
        <sz val="10"/>
        <color theme="1"/>
        <rFont val="Arial"/>
        <family val="2"/>
      </rPr>
      <t xml:space="preserve"> Implementar  </t>
    </r>
    <r>
      <rPr>
        <sz val="10"/>
        <color theme="1"/>
        <rFont val="Arial"/>
        <family val="2"/>
      </rPr>
      <t>la estrategia de paso previo al control médico como requisito para la gestión de los apoyos otorgados a atletas y para- atletas y disminuir las inasistencias por parte de los deportista.
En caso de desviación del control expuesto, se debe revisar y ajustar la estrategia, mejorar la comunicación y resolver cualquier problema logístico que impida la efectiva implementación del control médico. Una evaluación continua y la incorporación de feedback de todos los involucrados ayudarán a optimizar el proceso y reducir las inasistencias, de la mano de las evidencias de control formato de atenciones realizadas."</t>
    </r>
  </si>
  <si>
    <r>
      <t>3/3/2025</t>
    </r>
    <r>
      <rPr>
        <sz val="10"/>
        <color rgb="FF000000"/>
        <rFont val="Arial"/>
        <family val="2"/>
      </rPr>
      <t xml:space="preserve"> Para este primer bimestre de 2025 no se han presentado aun solicitudes de evaluaciones de Control Biomedico, los entrenadores aún no se han contratado, son ellos los encargados de realizar las solicitudes. Por lo tanto no se materializa el riesgo.</t>
    </r>
  </si>
  <si>
    <r>
      <rPr>
        <b/>
        <sz val="10"/>
        <color rgb="FF000000"/>
        <rFont val="Arial"/>
        <family val="2"/>
      </rPr>
      <t>5/05/2025</t>
    </r>
    <r>
      <rPr>
        <sz val="10"/>
        <color rgb="FF000000"/>
        <rFont val="Arial"/>
        <family val="2"/>
      </rPr>
      <t xml:space="preserve"> los deportistas han venido asistiendo a los diferentes controles médicos de entrenamientos programados y a los diferentes horarios en los cuales son aprobadas su atención por los diferentes profesionales el área de medicina deportiva </t>
    </r>
  </si>
  <si>
    <r>
      <rPr>
        <b/>
        <sz val="10"/>
        <color theme="1"/>
        <rFont val="Arial"/>
        <family val="2"/>
      </rPr>
      <t>30/06/2025</t>
    </r>
    <r>
      <rPr>
        <sz val="10"/>
        <color theme="1"/>
        <rFont val="Arial"/>
        <family val="2"/>
      </rPr>
      <t xml:space="preserve"> Revisar la carpeta de programacion de citas ubicada en el sharepoint, donde se valida la asistencia de los atletas y para atletas por parte del medico que acompaña el deporte y el jefe de oficina.</t>
    </r>
  </si>
  <si>
    <t>30/08/2025 Validar continuamente la carpeta de programacion de citas; las cuales se encuentran ubicada sharepoint. Se verifica la asistencia de los atletas y para atletas a las diferentes citas programadas por parte del medico que acompaña el deporte y el jefe de oficina.</t>
  </si>
  <si>
    <t xml:space="preserve">30/10/2025 verificar periodicamente los registros de citas programadas en la respectiva carpeta que se encuentra almacenada en el sharepoint donde se hace control de asistencia de los atleta y para atletas a las diferentes citas programadas. Este control y reporte es realizado por el medico que acompaña cada deporte </t>
  </si>
  <si>
    <t>AT-RG5-CAU1-CON1</t>
  </si>
  <si>
    <t xml:space="preserve">Posibilidad de afectacion economica por falta de personal medico  para apoyar los controles biomedicos del entrenamiento(CBE) . Debido a  demoras en la consecucion del personal </t>
  </si>
  <si>
    <t>Por falta de personal medico para apoyar los controles biomedicos del entrenamiento(CBE)</t>
  </si>
  <si>
    <t>Debido a demoras en la consecucion del personal</t>
  </si>
  <si>
    <t>"El Jefe de la Oficina de Medicina Deportiva de forma manual solicita  al área de Talento Humano el nombramiento de personal en los cargos vacantes de la Oficina de Medicina Deportiva que permita mejora la eficiencia en las tareas del área.  Esta actividad se realiza cada año.
En caso de desviación del control expuesto es necesario hacer un seguimiento continuo por parte del Jefe de la Oficina de Medicina con el área de Talento Humano para asegurar que se cubran los vacantes de manera oportuna y efectiva, y se evalúe regularmente el impacto de estos nombramientos en la eficiencia del área.Evidencias del control:
Oficio"</t>
  </si>
  <si>
    <t xml:space="preserve">Oficio </t>
  </si>
  <si>
    <r>
      <t>3/3/202</t>
    </r>
    <r>
      <rPr>
        <sz val="10"/>
        <color rgb="FF000000"/>
        <rFont val="Arial"/>
        <family val="2"/>
      </rPr>
      <t>5 Para este primer bimestre de 2025 el riesgo no se materializa, las solicitudes de atención especializada se ha podido manejar con los profesionales de planta y en el tiempo se han venido contratando los profesionales restantes para poder hacer la atención y no correr el riesgo de la falta de servicio.</t>
    </r>
  </si>
  <si>
    <r>
      <rPr>
        <b/>
        <sz val="10"/>
        <color rgb="FF000000"/>
        <rFont val="Arial"/>
        <family val="2"/>
      </rPr>
      <t>5/05/2025</t>
    </r>
    <r>
      <rPr>
        <sz val="10"/>
        <color rgb="FF000000"/>
        <rFont val="Arial"/>
        <family val="2"/>
      </rPr>
      <t xml:space="preserve"> Se realizó la contratación del personal necesario para la atención de los deportistas</t>
    </r>
  </si>
  <si>
    <r>
      <rPr>
        <b/>
        <sz val="10"/>
        <color theme="1"/>
        <rFont val="Arial"/>
        <family val="2"/>
      </rPr>
      <t>"30/06/2025</t>
    </r>
    <r>
      <rPr>
        <sz val="10"/>
        <color theme="1"/>
        <rFont val="Arial"/>
        <family val="2"/>
      </rPr>
      <t xml:space="preserve"> Revisar en la carpeta de medicina ubicada en el sharepoint de recurso humano donde se hace sergumiento al personal contratado para validar el cumplimiento de el personal necesario para la atencion.
La validacion se realiza de manera mensual por parte del medico jefe de oficina con apoyo del administrativo que acompaña a medicina deportiva."</t>
    </r>
  </si>
  <si>
    <t>"30/08/2025 Validar en la carpeta de medicina que se encuentra ubicada en el sharepoint de recurso humano para validar y hacer el seguimiento al personal contratado donde se verifica el cumplimiento de personal necesario para la atencion de los atletas y para atletas.
La respectiva verificacion se realiza de manera mensual por parte del medico jefe de oficina en conjunto con el administrativo que acompaña a medicina deportiva."</t>
  </si>
  <si>
    <r>
      <t>30/10/2025</t>
    </r>
    <r>
      <rPr>
        <sz val="10"/>
        <color rgb="FF000000"/>
        <rFont val="Arial"/>
        <family val="2"/>
      </rPr>
      <t xml:space="preserve"> verificar las carpetas de medicina deportiva ubicadas en el sharepoint de recursos humanos con el cual se hace seguimiento al personal contratista y donde se valida el cumplimiento necesario para la atencion de atletas y para atletas; con esta informacion, se hace la verificacion mensula por parte del medico jefe de oficina y el acompañmiento del personal administrativo del area </t>
    </r>
  </si>
  <si>
    <t>AT-RG6-CAU1-CON1</t>
  </si>
  <si>
    <t>Posibilidad de afectacion reputacional por la no la ejecución oportuna de las actividades del área de Medicina Deportiva considerando las limitaciones presupuestales debido a la falta de recursos para su desarrollo.</t>
  </si>
  <si>
    <t>Por la no la ejecución oportuna de las actividades del área de Medicina Deportiva considerando las limitaciones presupuestales</t>
  </si>
  <si>
    <t>debido a la falta de recursos para su desarrollo.</t>
  </si>
  <si>
    <t>"El Jefe de la Oficina de Medicina Deportiva de forma manual y cada año gestiona los recursos con la alta dirección.  
En caso de desviación del control expuesto es necesario mantener una comunicación constante por correo electrónico para ajustar las estrategias y recursos según las prioridades de la alta dirección. La capacidad de tomar decisiones informadas y realizar evaluaciones periódicas. La evidencia del control: correo electrónico "</t>
  </si>
  <si>
    <t xml:space="preserve">Correo Electrónico </t>
  </si>
  <si>
    <r>
      <t>3/3/2025</t>
    </r>
    <r>
      <rPr>
        <sz val="10"/>
        <color rgb="FF000000"/>
        <rFont val="Arial"/>
        <family val="2"/>
      </rPr>
      <t xml:space="preserve"> Para este primer bimestre de 2025, el riesgo no se materializa, a la fecha se tienen los recursos necesarios y se esta desarrollando la ejecución del contrato 782 de 2024 con la ESU, contrato con el cual se realizaran los mantenimientos de los equipos y sus respectivas calibraciones y compra de insumos.</t>
    </r>
  </si>
  <si>
    <r>
      <rPr>
        <b/>
        <sz val="10"/>
        <color rgb="FF000000"/>
        <rFont val="Arial"/>
        <family val="2"/>
      </rPr>
      <t>5/05/2025</t>
    </r>
    <r>
      <rPr>
        <sz val="10"/>
        <color rgb="FF000000"/>
        <rFont val="Arial"/>
        <family val="2"/>
      </rPr>
      <t xml:space="preserve"> no ha existido limitación prepuesta, hay presupuesto para la realización de mantenimiento y calibración de los equipos de trabajo de la oficina tuvimos presupuesto para la contratación de contratistas y compra de equipos </t>
    </r>
  </si>
  <si>
    <r>
      <t>"</t>
    </r>
    <r>
      <rPr>
        <b/>
        <sz val="10"/>
        <color theme="1"/>
        <rFont val="Arial"/>
        <family val="2"/>
      </rPr>
      <t>30/06/2025</t>
    </r>
    <r>
      <rPr>
        <sz val="10"/>
        <color theme="1"/>
        <rFont val="Arial"/>
        <family val="2"/>
      </rPr>
      <t xml:space="preserve"> Revisar la carpeta de medician ubicada en el sharepoint, (subcarpeta de evidencias de contrato de la ESU).
En esta carpeta se encuentran los documentos de los mantenimientos y entrega de insumos y equipos por parte del jefe de oficina de medicina deportiva."</t>
    </r>
  </si>
  <si>
    <t>"30/08/2025 Verificar la carpeta de medician que se encuentra  ubicada en el sharepoint, (subcarpeta de evidencias de contrato de la ESU).
En esta carpeta se encuentran los documentos de los mantenimientos, entrega de insumos y equipos por parte del jefe de oficina de medicina deportiva."</t>
  </si>
  <si>
    <t>30/10/2025 Verificar la carpeta de medicina deportiva, subcarpeta evidencias del contrato de la ESU que se encuentra almacenada en el sharepoint. en estas carpetas se encuentran los documentos de los diferentes mantenimientos, entrega de suministros y equipos. El control es realizado por parte del jefe de la oficina de medicina deportiva</t>
  </si>
  <si>
    <t xml:space="preserve">Deporte Formativo </t>
  </si>
  <si>
    <t>RD-RG1-CAU1-CON1</t>
  </si>
  <si>
    <t>​​​​​​​Coordinador de Escuelas Deporte Formativo</t>
  </si>
  <si>
    <t>Posibilidad de afectación reputacional por incumplimiento de los temas programados para los eventos y acompañamientos municipales, debido a variación de la planeación del cronograma preestablecido.</t>
  </si>
  <si>
    <t>Por incumplimiento de los temas programados para los eventos de los eventos y acompañamientos  municipales.</t>
  </si>
  <si>
    <t>Debido a variación del cronograma y temáticas de los eventos.</t>
  </si>
  <si>
    <t xml:space="preserve">Ejecución y Administración de procesos. </t>
  </si>
  <si>
    <r>
      <t xml:space="preserve">El Lider del proceso, (profesional Universitario) y  equipo de trabajo (técnicos y contratistas), de forma manual  </t>
    </r>
    <r>
      <rPr>
        <b/>
        <sz val="10"/>
        <color rgb="FF000000"/>
        <rFont val="Arial"/>
        <family val="2"/>
      </rPr>
      <t>Verifican</t>
    </r>
    <r>
      <rPr>
        <sz val="10"/>
        <color rgb="FF000000"/>
        <rFont val="Arial"/>
        <family val="2"/>
      </rPr>
      <t xml:space="preserve"> el cumplimiento de los cronográmas de tabajo, a través de informes mensuales. En caso de haber incumplimiento del cronográma se reprogramará, se evaluarán las razones y se socializará con el equipo de trabajo y los usuarios para dar continuidad  y cumplimiento al cronográma.Como evidencia del control se tendrá el archivo excel y los informes mensuales.</t>
    </r>
  </si>
  <si>
    <t>mensualmente</t>
  </si>
  <si>
    <t>archivo excel y los informes mensuales.</t>
  </si>
  <si>
    <r>
      <t>28/02/2025</t>
    </r>
    <r>
      <rPr>
        <sz val="10"/>
        <color rgb="FF000000"/>
        <rFont val="Arial"/>
        <family val="2"/>
      </rPr>
      <t xml:space="preserve"> El profesional del proceso Deporte Formativo y su equipo de trabajo en el mes de febrero revisamos los riesgos y identificamos que No se materializa ya que se inicia la planeación del cronograma para la vigencia 2025.</t>
    </r>
  </si>
  <si>
    <r>
      <rPr>
        <b/>
        <sz val="10"/>
        <color rgb="FF000000"/>
        <rFont val="Arial"/>
        <family val="2"/>
      </rPr>
      <t xml:space="preserve">25/04/2025 </t>
    </r>
    <r>
      <rPr>
        <sz val="10"/>
        <color rgb="FF000000"/>
        <rFont val="Arial"/>
        <family val="2"/>
      </rPr>
      <t>El profesional del programa Deporte Formativo y su equipo de trabajo en el mes de abril revisamos los riesgos y identificamos que No se materializa ya que junto con los municipios se confirman las fechas de los eventos e intervenciones y los eventos masivos no tienen fecha hasta no efectuarse la contratación y contacto con los municipios sedes.</t>
    </r>
  </si>
  <si>
    <r>
      <t xml:space="preserve">27/06/2025 </t>
    </r>
    <r>
      <rPr>
        <sz val="10"/>
        <color rgb="FF000000"/>
        <rFont val="Arial"/>
        <family val="2"/>
      </rPr>
      <t>El profesional del programa Deporte Formativo y su equipo de trabajo en el mes de junio revisamos los riesgos y identificamos que No se materializa ya que junto con los municipios se confirman las fechas de los eventos e intervenciones y los eventos masivos no tienen fecha hasta no efectuarse la contratación y contacto con los municipios sedes.</t>
    </r>
  </si>
  <si>
    <t>05/11/2025 El profesional del programa Deporte Formativo y su equipo de trabajo, en el mes de septiembre revisamos el riesgo y identificamos que No se materializa ya que junto con los municipios se confirman las fechas de los eventos e intervenciones y los eventos masivos se ejecutaron según cronográma.</t>
  </si>
  <si>
    <t>JD-RG1-CAU1-CON1</t>
  </si>
  <si>
    <t> Fomentar la práctica del deporte, la educación física y la recreación en el departamento de Antioquia a través del diseño y acompañamiento de programas y proyectos orientados a la población en general y grupos especiales.</t>
  </si>
  <si>
    <t>Posibilidad de afectación reputacional por incumplimiento de la programación de los juegos debido a retraso en la configuración de los parametros de inscripción para los diferentes eventos deportivos por fallas externas del sistema</t>
  </si>
  <si>
    <t>por incumplimiento de la programación de los juegos</t>
  </si>
  <si>
    <t>debido a retraso en la configuración de los parametros de inscripción para los diferentes eventos deportivos por fallas externas del sistema</t>
  </si>
  <si>
    <t>Ejecución y Administración de procesos</t>
  </si>
  <si>
    <t>El profesional Universitario del proceso Juegos Deportivos de forma automatica cada que se presente un evento  en un municipio  valida que se cuente con la carta fundamental públicada  oportunamente y verifica que se socialice a los municipio o entes deportivos.                            En caso de que no se cuente con la carta fundamental, se retraza el evento hasta que el instituto emita la carta fundamental ya que es requisito indispensable para la ejecución del evento.                                                              Como evidencia del control, esta la carta fundamental firmada por cada evento institucional.</t>
  </si>
  <si>
    <t>A demanda</t>
  </si>
  <si>
    <t>Carta fundamental firmada por cada evento institucional.</t>
  </si>
  <si>
    <r>
      <t>05/03/2025:</t>
    </r>
    <r>
      <rPr>
        <sz val="10"/>
        <color rgb="FF000000"/>
        <rFont val="Arial"/>
        <family val="2"/>
      </rPr>
      <t xml:space="preserve"> En el primer bimestre se publicaron las cartas fundamentales de Juegos Campesinos y Juegos Escolares, y se enviaron  a los municipios al igual que  el cronograma de los Juegos Deportivos Institucionales para el año 2025, preparando  a los municipios para que planifiquen sus participaciones durante el año</t>
    </r>
  </si>
  <si>
    <r>
      <rPr>
        <b/>
        <sz val="10"/>
        <color rgb="FF000000"/>
        <rFont val="Arial"/>
        <family val="2"/>
      </rPr>
      <t>24/04/2025:</t>
    </r>
    <r>
      <rPr>
        <sz val="10"/>
        <color rgb="FF000000"/>
        <rFont val="Arial"/>
        <family val="2"/>
      </rPr>
      <t xml:space="preserve"> En el segundo bimestre se publicaron las cartas fundamentales de Juegos Intercolegiados y Juegos Deportivos Departamentales,  y se enviaron  a los municipios , preparando  a los municipios para que planifiquen sus participaciones durante el año; por lo que se concluye que el riesgo no se materializó para este bimestre</t>
    </r>
  </si>
  <si>
    <r>
      <t>12/06/2025:</t>
    </r>
    <r>
      <rPr>
        <sz val="10"/>
        <color rgb="FF000000"/>
        <rFont val="Arial"/>
        <family val="2"/>
      </rPr>
      <t xml:space="preserve"> En el tercer bimestre se publicaron los reglamentos de las diferentes disciplina de los juegos Deportivos Departamentales,  y se enviaron  a los municipios , preparando  a los municipios para que planifiquen sus participaciones durante el año; por lo que se concluye que el riesgo no se materializó para este bimestre</t>
    </r>
  </si>
  <si>
    <t>04/09/2025: En el cuarto bimestre se publicaron la Socialización de la modificación normativa – XLVI Juegos Intercolegiados 2025 y la versión actualizada del calendario de los Juegos Deportivos Institucionales 2025. Ambos documentos fueron enviados a los municipios con el fin de facilitar la planeación de sus participaciones a lo largo del año. En consecuencia, se concluye que el riesgo no se materializó durante este bimestre.</t>
  </si>
  <si>
    <t>"11/11/2025 Durante el quinto bimestre se brindó la siguiente información a todos los municipios, con el propósito de planificar la participación de sus deportistas:
• Se remitió la segunda versión de los reglamentos oficiales para las disciplinas de:
• Bádminton
• Levantamiento de pesas
• Natación adaptada
• Atletismo adaptado
• Se comunicó la ampliación del plazo para el cargue documental.
• Se realizó aclaración sobre la participación de deportistas seleccionados por Antioquia o Colombia durante el año 2025.
• Se informó el ajuste en la inscripción del deporte de atletismo para la categoría 12 a 14 años.
Como resultado, se concluye que el riesgo identificado no se materializó.
"</t>
  </si>
  <si>
    <t>JD-RG2-CAU1-CON1</t>
  </si>
  <si>
    <t>Posibilidad de afectación reputacional por   falta de postulaciones de los municipios para ser sede de ejecución de los juegos debido a falta de incentivos para fomentar la participación.</t>
  </si>
  <si>
    <t>por falta de postulaciones de los municipios para ser sede de ejecución de los juegos</t>
  </si>
  <si>
    <t>debido a falta de incentivos para fomentar la participación.</t>
  </si>
  <si>
    <r>
      <t xml:space="preserve">30/04/2024 La subgerencia de Fomento de forma automatica, traza las directrices para </t>
    </r>
    <r>
      <rPr>
        <b/>
        <sz val="10"/>
        <color rgb="FF000000"/>
        <rFont val="Arial"/>
        <family val="2"/>
      </rPr>
      <t>p</t>
    </r>
    <r>
      <rPr>
        <b/>
        <u val="double"/>
        <sz val="10"/>
        <color rgb="FF000000"/>
        <rFont val="Arial"/>
        <family val="2"/>
      </rPr>
      <t>romove</t>
    </r>
    <r>
      <rPr>
        <b/>
        <sz val="10"/>
        <color rgb="FF000000"/>
        <rFont val="Arial"/>
        <family val="2"/>
      </rPr>
      <t>r</t>
    </r>
    <r>
      <rPr>
        <sz val="10"/>
        <color rgb="FF000000"/>
        <rFont val="Arial"/>
        <family val="2"/>
      </rPr>
      <t xml:space="preserve"> a los municipios a participar de la realización de eventos deportivos   institucionales para cada vigencia y se socializa en cada una de las subregiones con reuniones presenciales.                                             En caso de que no se postule ningún Municipio para los eventos, se debe declarar desierto, debido a que Indeportes no cuenta con una insfraestructura propia  para albergar  deportistas y desarrollar las competencias.                              Como evidencia queda la convocatoria de postulación para realización de eventos, con las correpondientes obligaciones, tanto de Indeportes como de los Municipios.</t>
    </r>
  </si>
  <si>
    <t>Convocatoria de postulación para realización de eventos, con las correpondientes obligaciones, tanto de Indeportes como de los Municipios.</t>
  </si>
  <si>
    <r>
      <t>05/03/2025</t>
    </r>
    <r>
      <rPr>
        <sz val="10"/>
        <color rgb="FF000000"/>
        <rFont val="Arial"/>
        <family val="2"/>
      </rPr>
      <t xml:space="preserve">: mediante circular 2025000004 se hizo la convocatoria abierta a los municipios para la postulación a realizar eventos durante el año 2025, el mejoramiento en la contratación con los municipios en el año 2024, permitió que para este año se hayan postulado un número plural de municipios para los 36 eventos deportivos institucionales de INDEPORTES, evitando el riesgo de quedar algún evento desierto </t>
    </r>
  </si>
  <si>
    <r>
      <rPr>
        <b/>
        <sz val="10"/>
        <color rgb="FF000000"/>
        <rFont val="Arial"/>
        <family val="2"/>
      </rPr>
      <t>24/04/2025</t>
    </r>
    <r>
      <rPr>
        <sz val="10"/>
        <color rgb="FF000000"/>
        <rFont val="Arial"/>
        <family val="2"/>
      </rPr>
      <t>: Se asignaron las sedes para los eventos de Juegos Deportivos Escolares y Juegos Campesinos, encontrando gran entusiasmo entre los municipios para realizar estos eventos, además logrando llevar los procesos de contratración oportunamente; se concluye que el riesgo no se materializó</t>
    </r>
  </si>
  <si>
    <r>
      <t>12/06/2025</t>
    </r>
    <r>
      <rPr>
        <sz val="10"/>
        <color rgb="FF000000"/>
        <rFont val="Arial"/>
        <family val="2"/>
      </rPr>
      <t>: Se asignaron las sedes para los eventos de Juegos Deportivos Intercolegiados  encontrando gran entusiasmo entre los municipios para realizar estos eventos, además logrando llevar los procesos de contratración oportunamente; se concluye que el riesgo no se materializó</t>
    </r>
  </si>
  <si>
    <t>04/09/2025: Se socializó la información sobre las sedes y fechas de la Final Departamental de los Juegos Intercolegiados 2025, así como la publicación de las sedes de los Juegos Deportivos Departamentales 2025. Estas acciones generaron gran entusiasmo entre los municipios para la realización de los eventos y permitieron adelantar oportunamente los procesos de contratación. En consecuencia, se concluye que el riesgo no se materializó.</t>
  </si>
  <si>
    <t>11/11/2025 Durante el quinto bimestre se realizó la socialización oportuna de la información referente a los ajustes en las fechas de la fase subregional y en las inscripciones de las disciplinas ofrecidas directamente para la final de los Juegos Departamentales. Esta acción permitió prevenir la materialización del riesgo identificado.</t>
  </si>
  <si>
    <t>PR-RG1-CAU1-CON1</t>
  </si>
  <si>
    <r>
      <t xml:space="preserve">La posibilidad de afectación reputacional </t>
    </r>
    <r>
      <rPr>
        <b/>
        <sz val="10"/>
        <color rgb="FF000000"/>
        <rFont val="Arial"/>
        <family val="2"/>
      </rPr>
      <t>por baja  oferta en los proyectos</t>
    </r>
    <r>
      <rPr>
        <sz val="10"/>
        <color rgb="FF000000"/>
        <rFont val="Arial"/>
        <family val="2"/>
      </rPr>
      <t xml:space="preserve"> d</t>
    </r>
    <r>
      <rPr>
        <b/>
        <sz val="10"/>
        <color rgb="FF000000"/>
        <rFont val="Arial"/>
        <family val="2"/>
      </rPr>
      <t>ebido a la falta de inversión de recursos.</t>
    </r>
  </si>
  <si>
    <t xml:space="preserve">Baja oferta en los proyectos </t>
  </si>
  <si>
    <t xml:space="preserve">Falta de inversión de recursos </t>
  </si>
  <si>
    <t>La profesional que tiene asignado el proceso,  imeplementa el control de forma manual y se reune bimensual con el Subgerente de Fomento y Desarollo deportivo para validar las actividades vs la ejecución y este buscará gestionar los recursos asignados en el presupuesto, incorporaciones para distribuir los mismos a cada proyecto, en comité de Gerencia para tener suficiente oferta de proyectos y actividades que garanticen el cumplimiento de los indicadores del plan de desarrollo. 
En caso de que no se entregan mas recursos se validara en el PAA los recursos disponibles para asignarlos a los proyectos deficitados. 
La evidencia es resumen escrito de reunión con el Subgerente  y modificaciones del PAA   
"</t>
  </si>
  <si>
    <t xml:space="preserve">BIMESTRAL </t>
  </si>
  <si>
    <t xml:space="preserve">PAA Y RESUMEN REUNION </t>
  </si>
  <si>
    <t>28/02/2025: la PU de recreación y la PU de OAp se reunieron para revisar los riesgos, este riesgo fue ajustado en redacción y en el control.  Se concluye que el riesgo no se ha materializado.</t>
  </si>
  <si>
    <r>
      <rPr>
        <b/>
        <sz val="10"/>
        <color rgb="FF000000"/>
        <rFont val="Arial"/>
        <family val="2"/>
      </rPr>
      <t>08/05/2025</t>
    </r>
    <r>
      <rPr>
        <sz val="10"/>
        <color rgb="FF000000"/>
        <rFont val="Arial"/>
        <family val="2"/>
      </rPr>
      <t>:Durante este periodo, el riesgo no se materializó. Se continua con el seguimiento.</t>
    </r>
  </si>
  <si>
    <r>
      <t>02/07/2025</t>
    </r>
    <r>
      <rPr>
        <sz val="10"/>
        <color rgb="FF000000"/>
        <rFont val="Arial"/>
        <family val="2"/>
      </rPr>
      <t>:Durante este periodo, el riesgo no se materializó. Se continua con el seguimiento.</t>
    </r>
  </si>
  <si>
    <t>" 
05/11/2025: La PU de recreación revisa el riesgo y se concluye que el mismo no se ha materializado para este bimestre ya que se viene haciendo a los gastos y ejecución presupuestal de los diferentes programas de la Subgerencia de Fomento y Desarrollo Deportivo para que las actividades no se crucen y permitan el desarrollo normal de cada una de ellas. Para esto, se realizaron reuniones con los líderes de Deporte Formativo, Actividad física y Acompañamiento Institucional.
"</t>
  </si>
  <si>
    <t>PR-RG2-CAU1-CON1</t>
  </si>
  <si>
    <r>
      <t xml:space="preserve">La posibilidad de afectación reputacional </t>
    </r>
    <r>
      <rPr>
        <b/>
        <sz val="10"/>
        <color rgb="FF000000"/>
        <rFont val="Arial"/>
        <family val="2"/>
      </rPr>
      <t xml:space="preserve">por retrasos en la oferta de actividades del proyecto </t>
    </r>
    <r>
      <rPr>
        <sz val="10"/>
        <color rgb="FF000000"/>
        <rFont val="Arial"/>
        <family val="2"/>
      </rPr>
      <t xml:space="preserve"> </t>
    </r>
    <r>
      <rPr>
        <b/>
        <sz val="10"/>
        <color rgb="FF000000"/>
        <rFont val="Arial"/>
        <family val="2"/>
      </rPr>
      <t>debido a inadecuada planeación por parte del proceso del compenente técnico.</t>
    </r>
  </si>
  <si>
    <t>Retrasos en la oferta de actividades del proyecto</t>
  </si>
  <si>
    <t>Inadecuada planeación por parte del proceso del compenente técnico.</t>
  </si>
  <si>
    <t xml:space="preserve">La profesinoal que tiene asignado el proceso, de imeplementa el control de forma manual y se reune bimensual con el Subgerente de Fomento y Desarollo deportivo para validar las actividades vs la ejecución y este buscará gestionar los recursos asignados en el presupuesto, incorporaciones para distribuir los mismos a cada proyecto, en comité de Gerencia para tener suficiente oferta de proyectos y actividades que garanticen el cumplimiento de los indicadores del plan de desarrollo.
En caso de que no se entregan mas recursos se validara en el PAA los recursos disponibles para asignarlos a los proyectos deficitados.
La evidencia es resumen escrito de reunión con el Subgerente  y modificaciones del PAA  
</t>
  </si>
  <si>
    <t xml:space="preserve">RESUMEN DE REUNION </t>
  </si>
  <si>
    <t>" 
05/11/2025: La PU de recreación revisa el riesgo y se concluye que el mismo no se ha materializado para este bimestre ya que se viene haciendo seguimiento del cronograma de los diferentes programas de la Subgerencia de Fomento y Desarrollo Deportivo para que las actividades no se crucen y permitan el desarrollo normal de cada una de ellas. Para esto, se realizaron reuniones con los líderes de Deporte Formativo, Actividad física y Acompañamiento Institucional.
"</t>
  </si>
  <si>
    <t>PR-RG3-CAU1-CON1</t>
  </si>
  <si>
    <r>
      <t xml:space="preserve">La posibilidad de afectación reputacional </t>
    </r>
    <r>
      <rPr>
        <b/>
        <sz val="10"/>
        <color rgb="FF000000"/>
        <rFont val="Arial"/>
        <family val="2"/>
      </rPr>
      <t>Por concurrencia de actividades de otros programas</t>
    </r>
    <r>
      <rPr>
        <sz val="10"/>
        <color rgb="FF000000"/>
        <rFont val="Arial"/>
        <family val="2"/>
      </rPr>
      <t xml:space="preserve">. </t>
    </r>
    <r>
      <rPr>
        <b/>
        <sz val="10"/>
        <color rgb="FF000000"/>
        <rFont val="Arial"/>
        <family val="2"/>
      </rPr>
      <t>Debido a Inadecuada comunicación de los cronogramas de trabajo de los programas</t>
    </r>
  </si>
  <si>
    <t>Por concurrencia de actividades de otros programas.</t>
  </si>
  <si>
    <t>Debido a Inadecuada comunicación de los cronogramas de trabajo de los programas</t>
  </si>
  <si>
    <r>
      <t>"La profesional que tiene asignado el proceso, realiza el control de forma manual y se reunira  desde el inicio de los programas  con los demas lideres y el Subgerente de Fomento y Desarollo deportivo para</t>
    </r>
    <r>
      <rPr>
        <b/>
        <sz val="10"/>
        <color theme="1"/>
        <rFont val="Arial"/>
        <family val="2"/>
      </rPr>
      <t xml:space="preserve"> valida</t>
    </r>
    <r>
      <rPr>
        <sz val="10"/>
        <color theme="1"/>
        <rFont val="Arial"/>
        <family val="2"/>
      </rPr>
      <t>r cronogramas de  las actividades anuales de la Subgerencia y  socializarlas de forma mensual para evitar la concurrencia. En caso de que no se hagan estas reuniones a principio del año    habrá la posibilidad de falta de coordinación y riesgo de repetición de actividades.  Como evidencia del control esta el cronograma y actas de reunión 
"</t>
    </r>
  </si>
  <si>
    <t>"Cronograma
Actas de reunión"</t>
  </si>
  <si>
    <t>28/02/2025:la PU de recreación y la PU de OAp se reunieron para revisar los riesgos, este riesgo fue ajustado en redacción y en el control. Se concluye que el riesgo no se ha materializado.</t>
  </si>
  <si>
    <r>
      <rPr>
        <b/>
        <sz val="10"/>
        <color theme="1"/>
        <rFont val="Arial"/>
        <family val="2"/>
      </rPr>
      <t>02/07/2025</t>
    </r>
    <r>
      <rPr>
        <sz val="10"/>
        <color theme="1"/>
        <rFont val="Arial"/>
        <family val="2"/>
      </rPr>
      <t>:Durante este periodo, el riesgo no se materializó. Se continua con el seguimiento.</t>
    </r>
  </si>
  <si>
    <t>AF-RG1-CAU1-CON1</t>
  </si>
  <si>
    <t>El profesional que tiene asignado el proceso realiza el control de modo manual y se reunirá de forma bimensual con el Subgerente de Fomento y Desarollo deportivo para validar las actividades vs la ejecución y este buscará gestionar los recursos asignados en el presupuesto, incorporaciones para distribuir los mismos a cada proyecto, en comité de Gerencia para tener suficiente oferta de proyectos y actividades que garanticen el cumplimiento de los indicadores del plan de desarrollo. En caso de que no se entregan mas recursos se validará en el PAA los recursos disponibles para asignarlos a los proyectos deficitados. La evidencia es resumen escrito de reunión con el Subgerente  y modificaciones del PAA</t>
  </si>
  <si>
    <t>28/02/2025: El PU de Actividad física revisa los riesgos, este fue ajustado en redacción y en el control. Y podemos concluir que el riesgo no se ha materializado para este bimestre</t>
  </si>
  <si>
    <r>
      <rPr>
        <b/>
        <sz val="10"/>
        <color rgb="FF000000"/>
        <rFont val="Arial"/>
        <family val="2"/>
      </rPr>
      <t>04/05/2025:</t>
    </r>
    <r>
      <rPr>
        <sz val="10"/>
        <color rgb="FF000000"/>
        <rFont val="Arial"/>
        <family val="2"/>
      </rPr>
      <t xml:space="preserve"> El PU de Actividad física revisa el riesgo,  y se concluye que el riesgo no se ha materializado para este bimestre.</t>
    </r>
  </si>
  <si>
    <r>
      <rPr>
        <b/>
        <sz val="10"/>
        <color rgb="FF000000"/>
        <rFont val="Arial"/>
        <family val="2"/>
      </rPr>
      <t>02/07/2025</t>
    </r>
    <r>
      <rPr>
        <sz val="10"/>
        <color rgb="FF000000"/>
        <rFont val="Arial"/>
        <family val="2"/>
      </rPr>
      <t>: El PU de Actividad física revisa el riesgo,  y se concluye que el riesgo no se ha materializado para este bimestre.</t>
    </r>
  </si>
  <si>
    <t>05/09/2025: El PU de Actividad física revisa el riesgo,  y se concluye que el riesgo no se ha materializado para este bimestre. Ya que se realizaron las solicitudes de CDP al Subgerente de Fomento y Desarrollo Deportivo para los eventos y adiciones en gastos de desplazamiento de los contratistas del programa.</t>
  </si>
  <si>
    <t xml:space="preserve">05/11/2025: El PU de Actividad física revisa el riesgo, y se concluye que el riesgo no se ha materializado para este bimestre. Ya que se realizaron los procesos de adición para  gastos de desplazamiento de los contratistas del programa. Esta adición garantiza la presetación del servicio para el resto de vigencia. </t>
  </si>
  <si>
    <t>AF-RG2-CAU1-CON1</t>
  </si>
  <si>
    <r>
      <t xml:space="preserve">El profesional que tiene asignado el proceso </t>
    </r>
    <r>
      <rPr>
        <b/>
        <sz val="10"/>
        <color rgb="FF000000"/>
        <rFont val="Arial"/>
        <family val="2"/>
      </rPr>
      <t>realiza</t>
    </r>
    <r>
      <rPr>
        <sz val="10"/>
        <color rgb="FF000000"/>
        <rFont val="Arial"/>
        <family val="2"/>
      </rPr>
      <t xml:space="preserve"> el control de modo manual y se reunirá de forma bimensual con el Subgerente de Fomento y Desarollo deportivo para validar las necesidades y el seguimiento a los procesos contractuales de las actividades vs la planeación de cada una. En caso de que no se hayan avanzado, se tomarán medidas de contingencia si es por parte del área y si es de otro proceso, el Subgerente lo gestionará con el jefe responsable del proceso y  llevará esta situación a comité de Gerencia. Como evidencia del control esta el resumen de reunión.</t>
    </r>
  </si>
  <si>
    <t>28/02/2025: El PU de Actividad física revisa los riesgos, este fue ajustado en redacción y en el control. y podemos concluir que el riesgo no se ha materializado para este bimestre</t>
  </si>
  <si>
    <r>
      <rPr>
        <b/>
        <sz val="10"/>
        <color rgb="FF000000"/>
        <rFont val="Arial"/>
        <family val="2"/>
      </rPr>
      <t>02/07/2025:</t>
    </r>
    <r>
      <rPr>
        <sz val="10"/>
        <color rgb="FF000000"/>
        <rFont val="Arial"/>
        <family val="2"/>
      </rPr>
      <t xml:space="preserve"> El PU de Actividad física revisa el riesgo,  y se concluye que el riesgo no se ha materializado para este bimestre.</t>
    </r>
  </si>
  <si>
    <t>05/09/2025: El PU de Actividad física revisa el riesgo, y se concluye que el riesgo no se ha materializado para este bimestre. Se tuvo espacio de socialización con el Subgerente de Fomento y se verifico el avance de los eventos de actividad física.</t>
  </si>
  <si>
    <t>05/11/2025: El PU de Actividad física revisa el riesgo, y se concluye que el riesgo no se ha materializado para este bimestre. Se tuvo espacio de socialización con el Subgerente de Fomento y se verifico el avance de los eventos de actividad física.</t>
  </si>
  <si>
    <t>AF-RG3-CAU1-CON1</t>
  </si>
  <si>
    <t>El profesional que tiene asignado el proceso de modo manual, se reunirá desde el inicio de los programas con los demás líderes y el Subgerente de Fomento y Desarollo deportivo para validar cronogramas de las actividades anuales de la Subgerencia y socializarlas de forma mensual para evitar la concurrencia.    En caso de que no se realice estas reuniones, existe la probabilidad de que se crucen los programas de la subgerencia y exista baja participación, como evidencia del control esta el cronograma y las actas de reuniones.Recuperando datos. Espere unos segundos e intente cortar o copiar de nuevo.</t>
  </si>
  <si>
    <t>05/09/2025: El PU de Actividad física revisa el riesgo, y se concluye que el riesgo no se ha materializado para este bimestre. Ya que se viene haciendo seguimiento del cronograma de los diferentes programas de la Subgerencia de Fomento y Desarrollo Deportivo para que las actividades no se crucen y permitan el desarrollo normal de cada una de ellas. Para este fin se realizaron reuniones con los lideres de Deporte Formativo, Recreación y Acompañamiento Institucional.</t>
  </si>
  <si>
    <t>05/11/2025: El PU de Actividad física revisa el riesgo, y se concluye que el riesgo no se ha materializado para este bimestre. Ya que se viene haciendo seguimiento del cronograma de los diferentes programas de la Subgerencia de Fomento y Desarrollo Deportivo para que las actividades no se crucen y permitan el desarrollo normal de cada una de ellas. Para este fin se realizaron reuniones con los lideres de Deporte Formativo, Recreación y Acompañamiento Institucional.</t>
  </si>
  <si>
    <t>SC-RG1-CAU1-CON1</t>
  </si>
  <si>
    <t>Posibilidad de afectación reputacional por la respuesta inoportuna a los requerimientos de usuarios y público en general, debido al aumento en la demanda de estos o por el incumplimiento de las directrices dadas al instituto, lo que puede resultar en la entrega extemporánea de información.</t>
  </si>
  <si>
    <t>por la respuesta inoportuna a los requerimientos de usuarios y público en general,</t>
  </si>
  <si>
    <t>Debido al aumento de la demanda de los requerimientos de los usuarios y público en general.</t>
  </si>
  <si>
    <t>"El gestor de Servicio al Ciudadano verifica cada mes manualmente el cumplimiento de los tiempos de respuesta establecidos para los PQRSDF recibidos a través del sistema de gestión de peticiones del instituto. Este control incluye la revisión de los tiempos de entrega y la comparación con los plazos definidos por la normativa vigente y las directrices internas del instituto.
En caso de detectar una entrega extemporánea o próxima vencer, se informa de inmediato al responsable de la dependencia correspondiente para su gestión prioritaria. en caso de presentarse un repetido incumplimiento se realiza una notificación a la Subgerencia Administrativa y Financiera para una evaluación en comité directivo. Este riesgo se materilaizacunado e indicador qued por debajo del 95%  o en su defecto mayor a 12 PQRSDF conn respuesta extemporanea durante el trimestre.
Como evidencia se tiene los reportes semanales del sistema de gestión de PQRSDF, que incluyen las vencidas y abiertas en termino, adicional se actualiza el tablero todos los días para la autogestión de la dependencia."</t>
  </si>
  <si>
    <t>https://indeportesantioquia.sharepoint.com/:f:/r/sites/SGC2/Documentos%20compartidos/3.1%20Evidencias%20deRriegos/Servicio%20al%20Ciudadano/Evidencias%20Riesgos%202025/Riesgos%20de%20Gesti%C3%B3n%202025/SC-RG1-?csf=1&amp;web=1&amp;e=ZuNCyb</t>
  </si>
  <si>
    <r>
      <t>14/03/2025:</t>
    </r>
    <r>
      <rPr>
        <sz val="10"/>
        <color rgb="FF000000"/>
        <rFont val="Arial"/>
        <family val="2"/>
      </rPr>
      <t xml:space="preserve"> El equipo de apoyo de Servicio al Ciudadano Corrobora que para este periodo no se materializo el riesgo, lo que responde a que los controles están siendo adecuados para el proceso.</t>
    </r>
  </si>
  <si>
    <r>
      <rPr>
        <b/>
        <sz val="10"/>
        <color rgb="FF000000"/>
        <rFont val="Arial"/>
        <family val="2"/>
      </rPr>
      <t>25/04/2025:</t>
    </r>
    <r>
      <rPr>
        <sz val="10"/>
        <color rgb="FF000000"/>
        <rFont val="Arial"/>
        <family val="2"/>
      </rPr>
      <t xml:space="preserve"> En el proceso, se realizan revisiones constantes del riesgo para garantizar que los controles implementados funcionen correctamente y que no se haya presentado ningún inconveniente. Este monitoreo regular permite mantener los controles sólidos y adecuados, promoviendo una gestión proactiva que actúa antes de que surjan problemas. Hasta el momento, el riesgo no se ha materializado.</t>
    </r>
  </si>
  <si>
    <r>
      <t>16/06/2025:</t>
    </r>
    <r>
      <rPr>
        <sz val="10"/>
        <color rgb="FF000000"/>
        <rFont val="Arial"/>
        <family val="2"/>
      </rPr>
      <t xml:space="preserve"> En el proceso de Servicio al Ciudadano se realizan revisiones permanentes a los riesgos, con el fin de garantizar que las acciones implementadas sean efectivas y evitar su materialización. Cabe anotar que la periodicidad en los controles y gestiones ha surtido efecto, y a la fecha no se ha materializado el riesgo.</t>
    </r>
  </si>
  <si>
    <t>22/08/2025: En el proceso de Servicio al Ciudadano se lleva a cabo un seguimiento continuo de los riesgos identificados, con el propósito de asegurar la efectividad de las acciones preventivas implementadas y evitar su ocurrencia. Es importante destacar que la regularidad en los controles y las gestiones realizadas ha demostrado ser efectiva, ya que, hasta la fecha, no se ha presentado la materialización del riesgo.</t>
  </si>
  <si>
    <t>04/11/2025: En el proceso de Servicio al Ciudadano se realizan revisiones permanentes de los riesgos, con el fin de garantizar que las acciones destinadas a su control sean efectivas y eviten su materialización. Cabe anotar que la periodicidad en la aplicación de los controles y gestiones ha permitido, a la fecha, mantener la no materialización de los riesgos. Esto se ve reflejado en el Informe de Gestión de PQRSDF.</t>
  </si>
  <si>
    <t>SC-RG1-CAU2-CON2</t>
  </si>
  <si>
    <t>Debido al Incumplimiento de las directrices dadas al instituto, lo que puede resultar en la entrega extemporánea de información.</t>
  </si>
  <si>
    <t>"El El Gestor de Servicio al Ciudadano  de forma manual, verifica semanalmente el tablero con los estados e indicadores de incumplimiento. 
En caso de presentarse un incumplimiento o próximo vencimiento, se genera la alertas y se envía a través de correo electrónico.  Este riesgo se materilaizacunado e indicador qued por debajo del 95%  o en su defecto mayor a 12 PQRSDF conn respuesta extemporanea durante el trimestre.
Como evidencias quedan los informes periodicos del tablero y los correos electrónicos."</t>
  </si>
  <si>
    <t>Semanal/Trimestral</t>
  </si>
  <si>
    <r>
      <rPr>
        <b/>
        <sz val="10"/>
        <color rgb="FF000000"/>
        <rFont val="Arial"/>
        <family val="2"/>
      </rPr>
      <t>25/04/2025:</t>
    </r>
    <r>
      <rPr>
        <sz val="10"/>
        <color rgb="FF000000"/>
        <rFont val="Arial"/>
        <family val="2"/>
      </rPr>
      <t xml:space="preserve"> El seguimiento a la materialización de este riesgo se establece cuando se detecta la existencia de más de 4 PQRSDF vencidas mensualmente, o 12 en un trimestre, lo que representa el 50% del promedio acumulado al 31 de Marzo de 2025. Para mitigar  este riesgo, se implementarán acciones de mejora que incluyen la elaboración de informes mensuales de cierre de gestión, con el objetivo de generar conciencia sobre la importancia de una gestión oportuna.
Los riesgos materializados fueron llevados a plan de mejoramiento de cada proceso.  Además, se coordinarán esfuerzos con la Oficina Asesora de Planeación para ejecutar las acciones necesarias en las áreas donde el riesgo se haya materializado.
Oficina Asesora Jurídica:6
Oficina Asesora de Comunicaciones:1
Oficina de Medicina Deportiva:1
Subgerencia Administrativa y Financiera:2
Subgerencia Escenarios Deportivos y Equipamientos:2
</t>
    </r>
  </si>
  <si>
    <r>
      <t>16/06/2025:</t>
    </r>
    <r>
      <rPr>
        <sz val="10"/>
        <color rgb="FF000000"/>
        <rFont val="Arial"/>
        <family val="2"/>
      </rPr>
      <t xml:space="preserve"> El seguimiento a la materialización de este riesgo se establece cuando se detecta la existencia de más de 4 PQRSDF vencidas mensualmente, o 12 en un trimestre, lo que representa el 50% del promedio acumulado al 31 de junio de 2025. Para mitigar  este riesgo, se implementarán acciones de mejora que incluyen la elaboración de alertas semanales, informes mensuales de cierre de gestión, con el objetivo de generar conciencia sobre la importancia de una gestión oportuna; todos estos controles han sido efectivos y para este trimestre no se materializo el riesgo.</t>
    </r>
  </si>
  <si>
    <t>22/08/2025: El seguimiento a la posible materialización de este riesgo se basa en el monitoreo de PQRSDF vencidas, considerando como indicador crítico la existencia de más de 4 casos vencidos en un mes, o 12 en un trimestre, lo cual representa el 50% del promedio acumulado al 31 de julio de 2025. Como medida preventiva, se han implementado acciones de mejora, entre ellas la emisión de alertas semanales y la elaboración de informes mensuales de cierre de gestión, con el fin de fomentar una cultura de gestión oportuna. Gracias a estos controles, que han demostrado ser eficaces, durante el presente trimestre no se ha registrado la materialización del riesgo.</t>
  </si>
  <si>
    <t>"04/11/2025: El seguimiento de este riesgo se basa en el monitoreo de las PQRSDF vencidas, considerando como indicador crítico la existencia de más de cuatro (4) casos vencidos en un mes o doce (12) en un trimestre, lo cual representa el 50% del promedio acumulado al 31 de octubre de 2025.
Como medidas de control y prevención, se han implementado acciones de mejora, tales como la generación de alertas semanales y la elaboración de informes mensuales de cierre de gestión, con el fin de anticiparse a una posible materialización del riesgo.
Gracias a estos controles, que han demostrado ser eficaces, durante el tercer trimestre no se ha registrado la materialización del riesgo. Adicionalmente, se creó el rol de Defensor del Ciudadano, como apoyo a la gestión y control del riesgo."</t>
  </si>
  <si>
    <t>SC-RG2-CAU1-CON1</t>
  </si>
  <si>
    <t>Posibilidad de afectación reputacional por el incumplimiento de las directrices dadas al instituto, debido a el direccionamiento inadecuado de peticiones ciudadanas relacionadas con el acceso a programas, trámites y servicios, o por la emisión de información de baja calidad hacia el ciudadano.</t>
  </si>
  <si>
    <t>por el incumplimiento de las directrices dadas al instituto,</t>
  </si>
  <si>
    <t>debido a el direccionamiento inadecuado de peticiones ciudadanas relacionadas con el acceso a programas, trámites y servicios</t>
  </si>
  <si>
    <t>Gestión</t>
  </si>
  <si>
    <t>"El Gestor de Servicio al Ciudadano de modo automatico realiza semanalmente la verificación de la correcta asignación de las PQRSDF, a través de una revisión manual, garantizando que todas las solicitudes sean direccionadas de manera adecuada a las áreas correspondientes. Esta validación se lleva a cabo mediante un informe generado automáticamente por el sistema, el cual identifica las solicitudes recibidas y las áreas responsables de su gestión. En caso de detectarse una desviación, es decir, una asignación incorrecta, se procede de inmediato al reenvío de la solicitud al área correcta, notificando a esta última para prevenir futuras reincidencias.
La evidencia de este proceso se encuentra registrada en una base de datos, la cual contiene información sobre la revisión de la calidad de la respuesta y la dependencia encargada de su gestión."</t>
  </si>
  <si>
    <t>Semanal/Permanente</t>
  </si>
  <si>
    <t>https://indeportesantioquia.sharepoint.com/:f:/r/sites/SGC2/Documentos%20compartidos/3.1%20Evidencias%20deRriegos/Servicio%20al%20Ciudadano/Evidencias%20Riesgos%202025/Riesgos%20de%20Gesti%C3%B3n%202025/SC-RG2?csf=1&amp;web=1&amp;e=pJxHA4</t>
  </si>
  <si>
    <r>
      <t>14/03/2025</t>
    </r>
    <r>
      <rPr>
        <sz val="10"/>
        <color rgb="FF000000"/>
        <rFont val="Arial"/>
        <family val="2"/>
      </rPr>
      <t>:El equipo de apoyo de Servicio al Ciudadano Corrobora que para este periodo no se materializo el riesgo, lo que responde a que los controles están siendo adecuados para el proceso.</t>
    </r>
  </si>
  <si>
    <r>
      <rPr>
        <b/>
        <sz val="10"/>
        <color rgb="FF000000"/>
        <rFont val="Arial"/>
        <family val="2"/>
      </rPr>
      <t>25/04/2025:</t>
    </r>
    <r>
      <rPr>
        <sz val="10"/>
        <color rgb="FF000000"/>
        <rFont val="Arial"/>
        <family val="2"/>
      </rPr>
      <t xml:space="preserve"> El equipo de Servicio al Ciudadano está llevando un seguimiento constante mediante la actualización diaria del tablero de PQRSDF, el cual se comparte con las diferentes dependencias. Utilizan un informe que se actualiza de manera regular y la implementación del informe de calidad de la respuesta que le aporta al monitoreo del proceso. Gracias a esta supervisión continua, se ha logrado evitar que el riesgo se materialice.</t>
    </r>
  </si>
  <si>
    <r>
      <t>16/06/2025:</t>
    </r>
    <r>
      <rPr>
        <sz val="10"/>
        <color rgb="FF000000"/>
        <rFont val="Arial"/>
        <family val="2"/>
      </rPr>
      <t xml:space="preserve"> El equipo de Servicio al Ciudadano realiza un monitoreo constante mediante la actualización diaria del tablero de PQRSDF, el cual es compartido con las distintas dependencias. Además, utilizan alertas sobre solicitudes de PQRSD abiertas y en termino que se envían por correo electrónico, y han implementado un reporte sobre la calidad de las respuestas, lo que contribuye al seguimiento del proceso. Gracias a esta vigilancia continua, se ha logrado prevenir el riesgos y en la presente vigencia, este no se ha materializado.</t>
    </r>
  </si>
  <si>
    <t>22/08/2025: El equipo de Servicio al Ciudadano lleva a cabo un monitoreo permanente a través de la actualización diaria del tablero de PQRSDF, el cual se comparte con las diferentes dependencias involucradas. Asimismo, se utilizan alertas enviadas por correo electrónico sobre solicitudes de PQRSD abiertas y próximas a vencerse, junto con reportes sobre la calidad de las respuestas. Adicionalmente, se ha implementado el rol del defensor del ciudadano, quien apoya directamente el proceso, fortaleciendo así el seguimiento integral. Gracias a esta vigilancia continua y colaborativa, se ha logrado prevenir la materialización del riesgo, manteniéndose controlado durante la presente vigencia.</t>
  </si>
  <si>
    <t>"04/11/2025: El equipo de Servicio al Ciudadano ha fortalecido significativamente el seguimiento al proceso mediante la actualización diaria del tablero de PQRSDF, el cual se comparte con las diferentes dependencias para una gestión más ágil y coordinada. Asimismo, se implementaron alertas sobre las solicitudes abiertas y en término, enviadas por correo electrónico, y un reporte de evaluación de la calidad de las respuestas, que permite identificar oportunidades de mejora.
Gracias a este monitoreo proactivo y a las acciones implementadas, se ha consolidado un control efectivo del riesgo, logrando que durante la presente vigencia no se haya presentado su materialización."</t>
  </si>
  <si>
    <t>SC-RG2-CAU2-CON2</t>
  </si>
  <si>
    <t>Posibilidad de afectación reputacional por el incumplimiento de las directrices dadas al instituto, debido direccionamiento inadecuado de peticiones ciudadanas relacionadas con el acceso a programas, trámites y servicios, o por la emisión de información de baja calidad hacia el ciudadano.</t>
  </si>
  <si>
    <t>por el incumplimiento de las directrices dadas al instituto</t>
  </si>
  <si>
    <t>debido a la emisión de información de baja calidad hacia el ciudadano.</t>
  </si>
  <si>
    <t xml:space="preserve">"El Gestor de Servicio al Ciudadano de modo manual, será responsable de la ejecución y revison de la calidad de la respuesta de cada PQRSDF minimo cada mes, atravez de un archivo de excel donde se revisa una muestra de minimo el 50% de las respuestas emitidas.
En caso de incumplimiento respecto a las acciones establecidas,se envia infrome de calidad de la respuesta a la depedencia que presente la novedad. Este riesgo se materilaiza cuando la revisión se detecta un numero mayor a 10% PQRSDF con respuesta de baja calidad durante el mes.
La evidencia de este proceso se encuentra registrada en una base de datos, la cual contiene información sobre la revisión de la calidad de la respuesta y la dependencia encargada de su gestión. 
</t>
  </si>
  <si>
    <t>Permanente/Mensual</t>
  </si>
  <si>
    <r>
      <t>14/03/2025:</t>
    </r>
    <r>
      <rPr>
        <sz val="10"/>
        <color rgb="FF000000"/>
        <rFont val="Arial"/>
        <family val="2"/>
      </rPr>
      <t xml:space="preserve"> :El equipo de apoyo de Servicio al Ciudadano Corrobora que para este periodo no se materializo el riesgo, lo que responde a que los controles están siendo adecuados para el proceso.</t>
    </r>
  </si>
  <si>
    <r>
      <rPr>
        <b/>
        <sz val="10"/>
        <color rgb="FF000000"/>
        <rFont val="Arial"/>
        <family val="2"/>
      </rPr>
      <t>25/04/2025:</t>
    </r>
    <r>
      <rPr>
        <sz val="10"/>
        <color rgb="FF000000"/>
        <rFont val="Arial"/>
        <family val="2"/>
      </rPr>
      <t xml:space="preserve"> El equipo de Servicio al Ciudadano lleva a cabo un seguimiento continuo mediante la actualización diaria del tablero de PQRSDF, el cual se comparte de manera oportuna con las diferentes dependencias involucradas. Además, utilizan un informe que se actualiza periódicamente, complementado por el informe de calidad de la respuesta. En este contexto, durante el primer trimestre se socializó que dicha revisión identificó 10 respuestas de PQRSDF de baja calidad. Aunque, hasta el momento, el riesgo asociado no se ha materializado, se considera fundamental implementar alertas y controles preventivos para mitigar posibles efectos negativos en el futuro.
Gracias a esta supervisión constante, se ha logrado evitar la materialización de dicho riesgo, entendiendo que la revisión de la calidad es un proceos implementado desde este año.</t>
    </r>
  </si>
  <si>
    <r>
      <t>"16/06/2025</t>
    </r>
    <r>
      <rPr>
        <sz val="10"/>
        <color rgb="FF000000"/>
        <rFont val="Arial"/>
        <family val="2"/>
      </rPr>
      <t>: El equipo de Servicio al Ciudadano realiza un seguimiento continuo a través de la actualización diaria del tablero de control de PQRSDF, el cual es compartido oportunamente con las distintas dependencias involucradas. Adicionalmente, se emplean alertas automáticas vía correo electrónico sobre PQRSDF abiertas y dentro de término, complementadas con el informe de calidad de las respuestas.
En este contexto, durante el segundo trimestre se socializó que, como resultado de dicha revisión, se identificaron [#] respuestas de PQRSDF con estándares de calidad bajos. Si bien hasta la fecha el riesgo asociado no se ha materializado, se considera esencial mantener los controles preventivos vigentes para mitigar posibles impactos negativos a futuro.
Gracias a esta supervisión constante, se ha logrado prevenir la materialización de dicho riesgo."</t>
    </r>
  </si>
  <si>
    <t>"22/08/2025: El equipo de Servicio al Ciudadano lleva a cabo un monitoreo diario del tablero de PQRSDF, que se comparte con las dependencias correspondientes para asegurar un seguimiento efectivo. Se utilizan alertas automáticas por correo electrónico para informar sobre solicitudes abiertas y dentro de plazo, junto con reportes que evalúan la calidad de las respuestas.
Durante el segundo trimestre, se detectaron cero respuestas con problemas de calidad, presentándose únicamente detalles  relacionados con la redacción o de forma. Aunque el riesgo asociado no se ha concretado hasta ahora, es crucial mantener los controles actuales para prevenir cualquier impacto negativo futuro.
Este seguimiento constante ha sido clave para evitar la aparición de dicho riesgo."</t>
  </si>
  <si>
    <t>"04/11/2025: El equipo de Servicio al Ciudadano realiza un monitoreo diario del tablero de PQRSDF, el cual se comparte con las dependencias para asegurar un seguimiento efectivo. Se emiten alertas y reportes de calidad que fortalecen la gestión.
Durante el tercer trimestre no se presentaron respuestas con novedades de calidad, únicamente observaciones menores relacionadas con el orden del texto en la página o la ubicación de la firma. Gracias a este control continuo, el riesgo no se ha materializado."</t>
  </si>
  <si>
    <t>AI-RG1-CAU1-CON1</t>
  </si>
  <si>
    <t>Orientar técnica y administrativamente los programas municipales de deporte formativo, recreación y actividad física para la adecuada planeación, ejecución e impacto en el territorio.</t>
  </si>
  <si>
    <t>Profesional especializado Acompañamiento Institucional</t>
  </si>
  <si>
    <t>Posibilidad de afectación reputacional por incumplimiento en la realización de la asesoría institucional, los encuentros de articulación y las convocatorias de cofinanciación, debido a la variación de los cronogramas de cada actividad.</t>
  </si>
  <si>
    <t>Por incumplimiento en la realización de la asesoría institucional, los encuentros de articulación y las convocatorias de cofinanciación</t>
  </si>
  <si>
    <t>Debido a la variación de los cronogramas de cada actividad</t>
  </si>
  <si>
    <r>
      <t>El lider del proceso, (profesional especializado) y el  equipo de trabajo (técnicos y contratistas),de modo manual  mensualmente v</t>
    </r>
    <r>
      <rPr>
        <b/>
        <sz val="10"/>
        <color rgb="FF000000"/>
        <rFont val="Arial"/>
        <family val="2"/>
      </rPr>
      <t>erifican</t>
    </r>
    <r>
      <rPr>
        <sz val="10"/>
        <color rgb="FF000000"/>
        <rFont val="Arial"/>
        <family val="2"/>
      </rPr>
      <t xml:space="preserve"> el avance y cumplimiento de los cronogramas definidos para cada actividad. En caso de haber incumplimiento del cronograma se realizarán la debida reprogramación, se evaluarán las razones y se comunicará a las partes interesadas para dar continuidad al proceso. Como evidencia del control se tendrán los ajustes del cronograma de cada actividad, los correos para la socialización de los cambios a las partes interesadas y los informes respectivos.</t>
    </r>
  </si>
  <si>
    <t>Mensualmente</t>
  </si>
  <si>
    <t>Ajustes del cronograma de cada actividad, los correos para la socialización de los cambios a las partes interesadas y los informes respectivos.</t>
  </si>
  <si>
    <t>El día 11/03/2025 el equipo del programa de Acompañamiento Institucional verificó las condiciones para la materialización del riesgo encontrando que no aplican para el periodo de seguimiento ya que la asesoría institucional, los encuentros de articulación institucional y las convocatorias de cofinanciación se encuentran en etapa de planeación y aún no disponen de cronogramas aprobados.</t>
  </si>
  <si>
    <r>
      <t>El día</t>
    </r>
    <r>
      <rPr>
        <b/>
        <sz val="10"/>
        <color rgb="FF000000"/>
        <rFont val="Arial"/>
        <family val="2"/>
      </rPr>
      <t xml:space="preserve"> 05/05/2025</t>
    </r>
    <r>
      <rPr>
        <sz val="10"/>
        <color rgb="FF000000"/>
        <rFont val="Arial"/>
        <family val="2"/>
      </rPr>
      <t xml:space="preserve"> el equipo del programa de Acompañamiento Institucional verificó las condiciones para la no materialización del riesgo y encontró los siguientes aspectos en cada proceso adelantado:
a) El Encuentro Departamental de Gerentes, Directores o Coordinadores se realiza en la fecha indicada en la circular K2025000022 del 20 de marzo de 2025; b) En la convocatoria para la cofinanciación de implementación de deporte formativo, recreación y actividad física se identifica la necesidad de ampliar el plazo para la postulación de los municipios. A través de la circular K2025000032 del 24 de abril de 2025 se modifica el cronograma. Esta actualización se realiza antes del vencimiento del plazo definido anteriormente y se comparte con los 125 municipios.
</t>
    </r>
  </si>
  <si>
    <r>
      <rPr>
        <b/>
        <sz val="10"/>
        <color rgb="FF000000"/>
        <rFont val="Arial"/>
        <family val="2"/>
      </rPr>
      <t>"03/07/202</t>
    </r>
    <r>
      <rPr>
        <sz val="10"/>
        <color rgb="FF000000"/>
        <rFont val="Arial"/>
        <family val="2"/>
      </rPr>
      <t>5:El equipo del programa de Acompañamiento Institucional verificó el cumplimiento de los cronogramas de Asesorías DRAF y las convocatorias de cofinanciación de implementación y eventos. El paso 1 de la Asesoría se ha ejecutado en los periodos definidos sin necesidad de reprogramación alguna. Las convocatorias de cofinanciación finalizaron con la publicación de los resultados en la fecha definida en cada cronograma presentado a los municipios.
Por su parte, no hubo encuentros de articulación institucional."</t>
    </r>
  </si>
  <si>
    <t>"03/07/2025:El equipo del programa de Acompañamiento Institucional verificó el cumplimiento de los cronogramas de Asesorías DRAF y las convocatorias de cofinanciación de implementación y eventos. El paso 1 de la Asesoría se ha ejecutado en los periodos definidos sin necesidad de reprogramación alguna. Las convocatorias de cofinanciación finalizaron con la publicación de los resultados en la fecha definida en cada cronograma presentado a los municipios.
Por su parte, no hubo encuentros de articulación institucional."</t>
  </si>
  <si>
    <t>"10/11/2025: Finalizó el paso 2 de la asesoría DRAF dentro de los plazos establecidos. Para la ejecución del paso 3 se publica la circular K2025000072  informando el alcance y plazo a los 125 municipios.
También se continúa con el cumplimiento del cronograma de los Encuentros Subregionales DRAF publicado a través de la circular K2025000054. Los Encuentros Subregionales DRAF de Nordeste y Magdalena Medio, Urabá, Valle de Aburrá, Oriente y Suroeste se realizan en las fechas publicadas."</t>
  </si>
  <si>
    <t>GA-RF1-CAU1-CON1</t>
  </si>
  <si>
    <r>
      <t xml:space="preserve">Posibilidad de efectos dañosos  sobre bienes públicos </t>
    </r>
    <r>
      <rPr>
        <b/>
        <sz val="10"/>
        <color rgb="FF000000"/>
        <rFont val="Arial"/>
        <family val="2"/>
      </rPr>
      <t>por pérdida, extravío o hurto de bienes muebles de la entidad</t>
    </r>
    <r>
      <rPr>
        <sz val="10"/>
        <color rgb="FF000000"/>
        <rFont val="Arial"/>
        <family val="2"/>
      </rPr>
      <t xml:space="preserve"> </t>
    </r>
    <r>
      <rPr>
        <b/>
        <sz val="10"/>
        <color rgb="FF000000"/>
        <rFont val="Arial"/>
        <family val="2"/>
      </rPr>
      <t>a causa de la omisión en la aplicación del procedimiento para el ingreso y salida de bienes del almacén.</t>
    </r>
  </si>
  <si>
    <t>Por pérdida, extravío o hurto de bienes muebles de la entidad</t>
  </si>
  <si>
    <t xml:space="preserve">A causa de la omisión en la aplicación del procedimiento para el ingreso y salida de bienes de la entidad. </t>
  </si>
  <si>
    <r>
      <t xml:space="preserve">El Profesional Especializado del equipo administrativo de la Subgerencia Administrativa y Financiera indica de manera permanente al Coordinador del equipo de vigilancia que </t>
    </r>
    <r>
      <rPr>
        <b/>
        <sz val="10"/>
        <color rgb="FF000000"/>
        <rFont val="Arial"/>
        <family val="2"/>
      </rPr>
      <t>verifique</t>
    </r>
    <r>
      <rPr>
        <sz val="10"/>
        <color rgb="FF000000"/>
        <rFont val="Arial"/>
        <family val="2"/>
      </rPr>
      <t xml:space="preserve"> el correcto diligenciamiento del formato de préstamo de bienes (F-GA-16), conforme a lo establecido en el Instructivo de Salida de Bienes de la entidad. Este control se realiza de forma manual y preventiva, asegurando que cada movimiento de bienes esté debidamente documentado. En caso de presentarse diferencias o irregularidades en el proceso, se informa a las áreas responsables para realizar los ajustes correspondientes. La evidencia del control es el formato de préstamo de bienes (F-GA-16) debidamente diligenciado.</t>
    </r>
  </si>
  <si>
    <t>Formato de Préstamo de bienes ( F-GA-16)</t>
  </si>
  <si>
    <t>12/03/2025 El equipo de Gestión Administrativa de Recursos corrobora que no se materializó el riesgo, los controles se han realizado de manera adecuada</t>
  </si>
  <si>
    <r>
      <rPr>
        <b/>
        <sz val="10"/>
        <color rgb="FF000000"/>
        <rFont val="Arial"/>
        <family val="2"/>
      </rPr>
      <t>30/042025</t>
    </r>
    <r>
      <rPr>
        <sz val="10"/>
        <color rgb="FF000000"/>
        <rFont val="Arial"/>
        <family val="2"/>
      </rPr>
      <t xml:space="preserve"> El equipo de Gestión Administrativa de Recursos corrobora que no se materializó el riesgo, los controles se han realizado de manera adecuada con la novedad de que se realizó la socialización en el mes de abril al equipo de la Oficina Asesora de Comunicaciones sobre la responsabilidad de los bienes a cargo y el correcto diligenciamiento del formato de salida de bienes de la entidad.</t>
    </r>
  </si>
  <si>
    <r>
      <rPr>
        <b/>
        <sz val="11"/>
        <color theme="1"/>
        <rFont val="Calibri"/>
        <family val="2"/>
        <scheme val="minor"/>
      </rPr>
      <t>04/06/202</t>
    </r>
    <r>
      <rPr>
        <sz val="11"/>
        <color theme="1"/>
        <rFont val="Calibri"/>
        <family val="2"/>
        <scheme val="minor"/>
      </rPr>
      <t>5 El equipo de Gestión Administrativa de Recursos corrobora que no se materializó el riesgo, verificando a través de los reportes del grupo de seguridad del diligencimiento del formato de control de salida de bienes. Se registra la evidencia Control salida equipos Medicina Deportiva mayo y junio 2025.</t>
    </r>
  </si>
  <si>
    <t>25/08/2025: El equipo de Gestión Administrativa de Recursos destaca avances en el control y seguimiento del riesgo, evidenciando que no se ha producido su materialización. Esta conclusión se respalda en la verificación de los reportes emitidos por el grupo de seguridad, los cuales confirman la correcta implementación del formato de control de salida de bienes. Como soporte documental, se cuenta con los registros correspondientes a la salida de equipos en el periodo evaluado.</t>
  </si>
  <si>
    <t>04/11/2025: El equipo de Gestión Administrativa de Recursos destaca avances en el control y seguimiento del riesgo, evidenciando que no se ha producido su materialización. Esta conclusión se respalda en la verificación de los reportes emitidos por el grupo de seguridad, los cuales confirman la correcta implementación del formato de control de salida de bienes. Como soporte documental, se cuenta con los registros correspondientes a la salida de equipos en el periodo evaluado.</t>
  </si>
  <si>
    <t>GA-RF2-CAU1-CON1</t>
  </si>
  <si>
    <r>
      <t xml:space="preserve">Posibilidad de efecto dañoso sobre bienes públicos </t>
    </r>
    <r>
      <rPr>
        <b/>
        <sz val="10"/>
        <color rgb="FF000000"/>
        <rFont val="Arial"/>
        <family val="2"/>
      </rPr>
      <t>por caducidad y/o deterioro de los bienes de consumo</t>
    </r>
    <r>
      <rPr>
        <sz val="10"/>
        <color rgb="FF000000"/>
        <rFont val="Arial"/>
        <family val="2"/>
      </rPr>
      <t xml:space="preserve"> </t>
    </r>
    <r>
      <rPr>
        <b/>
        <sz val="10"/>
        <color rgb="FF000000"/>
        <rFont val="Arial"/>
        <family val="2"/>
      </rPr>
      <t>a causa de la omisión en la aplicación del procedimiento de gestión del Almacén</t>
    </r>
    <r>
      <rPr>
        <sz val="10"/>
        <color rgb="FF000000"/>
        <rFont val="Arial"/>
        <family val="2"/>
      </rPr>
      <t xml:space="preserve"> (P_GA_08).</t>
    </r>
  </si>
  <si>
    <t>Por caducidad y/o deterioro de los bienes de consumo y /o  deterioro de los activos</t>
  </si>
  <si>
    <r>
      <t>a causa de la omisión en la aplicación del procedimiento de gestión del Almacén</t>
    </r>
    <r>
      <rPr>
        <sz val="10"/>
        <color rgb="FF000000"/>
        <rFont val="Arial"/>
        <family val="2"/>
      </rPr>
      <t xml:space="preserve"> (P_GA_08)</t>
    </r>
  </si>
  <si>
    <r>
      <t>El Auxiliar Administrativo del Almacén, de manera permanente y preventiva,</t>
    </r>
    <r>
      <rPr>
        <b/>
        <sz val="10"/>
        <color rgb="FF000000"/>
        <rFont val="Arial"/>
        <family val="2"/>
      </rPr>
      <t xml:space="preserve"> verifica</t>
    </r>
    <r>
      <rPr>
        <sz val="10"/>
        <color rgb="FF000000"/>
        <rFont val="Arial"/>
        <family val="2"/>
      </rPr>
      <t xml:space="preserve"> las existencias de los bienes de consumo al recibir las solicitudes de suministro (F-GA-03), aplicando la metodología PEPS (Primero en Entrar, Primero en Salir), conforme a lo establecido en el procedimiento P-GA-08 de gestión del Almacén. Este control se realiza de forma manual, asegurando que los bienes sean entregados en el orden adecuado para evitar caducidad o deterioro. En caso de detectarse diferencias, se informa a las áreas responsables para realizar los ajustes correspondientes. La evidencia del control es la ficha técnica SICOF verificada para cada artículo.</t>
    </r>
  </si>
  <si>
    <t>Ficha técnica SICOF para cada artículo verificada.</t>
  </si>
  <si>
    <r>
      <rPr>
        <b/>
        <sz val="10"/>
        <color rgb="FF000000"/>
        <rFont val="Arial"/>
        <family val="2"/>
      </rPr>
      <t>30/042025</t>
    </r>
    <r>
      <rPr>
        <sz val="10"/>
        <color rgb="FF000000"/>
        <rFont val="Arial"/>
        <family val="2"/>
      </rPr>
      <t xml:space="preserve"> El equipo de Gestión Administrativa de Recursos corrobora que no se materializó el riesgo, los controles se han realizado de manera adecuada, a través de los registros y el informe de gestión del Almacén que se reporta al área Contable.</t>
    </r>
  </si>
  <si>
    <r>
      <rPr>
        <b/>
        <sz val="10"/>
        <color rgb="FF000000"/>
        <rFont val="Arial"/>
        <family val="2"/>
      </rPr>
      <t>25/06/2025</t>
    </r>
    <r>
      <rPr>
        <sz val="10"/>
        <color rgb="FF000000"/>
        <rFont val="Arial"/>
        <family val="2"/>
      </rPr>
      <t xml:space="preserve"> El equipo de Gestión Administrativa de Recursos corrobora que, durante el periodo evaluado, no se evidenció la materialización del riesgo. Esta conclusión se sustenta en la adecuada implementación de los controles establecidos, los cuales han sido verificados mediante los registros correspondientes y el informe de gestión del Almacén, debidamente remitido al área Contable.</t>
    </r>
  </si>
  <si>
    <t>25/08/2025: El equipo de Gestión Administrativa de Recursos informa que, en el periodo evaluado, se mantiene controlado el riesgo identificado, sin que se haya presentado su materialización. Esta conclusión refleja el fortalecimiento de los mecanismos de control implementados, cuya efectividad ha sido validada a través de los registros correspondientes y el informe de gestión del Almacén, el cual fue oportunamente remitido al área Contable.</t>
  </si>
  <si>
    <t>04/11/2025: El equipo de Gestión Administrativa de Recursos informa que, en el periodo evaluado, se mantiene controlado el riesgo identificado, sin que se haya presentado su materialización. Esta conclusión refleja el fortalecimiento de los mecanismos de control implementados, cuya efectividad ha sido validada a través de los registros correspondientes y el informe de gestión del Almacén, el cual fue oportunamente remitido al área Contable.</t>
  </si>
  <si>
    <t>GA-RG1-CAU1-CON1</t>
  </si>
  <si>
    <r>
      <t xml:space="preserve">Posibilidad de afectación económica </t>
    </r>
    <r>
      <rPr>
        <b/>
        <sz val="10"/>
        <color rgb="FF000000"/>
        <rFont val="Arial"/>
        <family val="2"/>
      </rPr>
      <t>por desactualización de las carteras</t>
    </r>
    <r>
      <rPr>
        <sz val="10"/>
        <color rgb="FF000000"/>
        <rFont val="Arial"/>
        <family val="2"/>
      </rPr>
      <t xml:space="preserve"> </t>
    </r>
    <r>
      <rPr>
        <b/>
        <sz val="10"/>
        <color rgb="FF000000"/>
        <rFont val="Arial"/>
        <family val="2"/>
      </rPr>
      <t>debido a una incorrecta planeación administrativa para el control, ubicación y distribución de los inventarios.</t>
    </r>
  </si>
  <si>
    <t>por desactualización de las carteras</t>
  </si>
  <si>
    <t>Debido a una incorrecta planeación administrativa  para el control, ubicación y distribución de los inventarios.</t>
  </si>
  <si>
    <t>El Auxiliar Administrativo del Almacén verifica de manera permanente y manual los movimientos mensuales de cartera, asegurando que las asignaciones a los supervisores de contratistas se reflejen en el formato "Salidas de productos". Como evidencia, se genera el comprobante de cartera firmado por el respectivo servidor público. El Profesional Especializado realiza un cierre mensual, verificando el estado de la asignación de carteras y determinando qué bienes del inventario de muebles quedan pendientes para el mes siguiente, dejando como evidencia el informe de cierre mensual. Además, el Auxiliar Administrativo del Almacén verifica el estado de las carteras a través del inventario, siguiendo el cronograma de gestión del Almacén según el procedimiento P-GA-08. En caso de presentarse diferencias, se informa a las áreas responsables para realizar los ajustes correspondientes. La evidencia de este control incluye el formato de salidas de productos, el informe de cierre, el cronograma de gestión del Almacén, y los formatos de reintegros, asignaciones o traslados, firmados por el profesional del Almacén y el servidor público involucrado.</t>
  </si>
  <si>
    <t xml:space="preserve">Permanente .  </t>
  </si>
  <si>
    <t>"Formato salidas de producto
Informe de cierre
Cronograma de gestión del Almacén
Formatos de reintegros, asignaciones o traslados según aplique, firmadas por el profesional del almacén y el servidor público que se beneficia del bien, reintegra o traaslada. "</t>
  </si>
  <si>
    <r>
      <rPr>
        <b/>
        <sz val="10"/>
        <color rgb="FF000000"/>
        <rFont val="Arial"/>
        <family val="2"/>
      </rPr>
      <t>25/06/2025</t>
    </r>
    <r>
      <rPr>
        <sz val="10"/>
        <color rgb="FF000000"/>
        <rFont val="Arial"/>
        <family val="2"/>
      </rPr>
      <t xml:space="preserve"> El equipo de Gestión Administrativa de Recursos confirma que no se ha evidenciado la materialización del riesgo durante el periodo evaluado. Esta verificación se fundamenta en la correcta ejecución de los controles establecidos, los cuales han sido respaldados por los registros documentales y el informe de gestión del Almacén, debidamente remitido al área Contable para su análisis y seguimiento.</t>
    </r>
  </si>
  <si>
    <t>25/08/2025: El equipo de Gestión Administrativa de Recursos reporta que, durante el periodo evaluado, no se ha presentado la materialización del riesgo. Esta conclusión se respalda en la adecuada aplicación de los controles definidos, cuya efectividad ha sido confirmada mediante los registros documentales y el informe de gestión del Almacén, el cual fue remitido al área Contable para su respectivo análisis y seguimiento.</t>
  </si>
  <si>
    <t>04/11/2025:El equipo de Gestión Administrativa de Recursos confirma que el riesgo no se ha materializado en el periodo analizado. La correcta ejecución de los controles, sustentada en los registros documentales y en el informe de gestión del Almacén remitido al área Contable, demuestra un avance sostenido en la gestión preventiva y en la eficiencia de los procesos administrativos.
https://indeportesantioquia-my.sharepoint.com/:f:/g/personal/hveleza_indeportesantioquia_gov_co/EpXvc-0wRi1PsQUbZ52zK28BflSG5yv86UKboMyzkAcNTQ?e=4tf6Jv</t>
  </si>
  <si>
    <t>GA-RG2-CAU1-CONT1</t>
  </si>
  <si>
    <r>
      <t xml:space="preserve">Posibilidad de afectación económica  </t>
    </r>
    <r>
      <rPr>
        <b/>
        <sz val="10"/>
        <color rgb="FF000000"/>
        <rFont val="Arial"/>
        <family val="2"/>
      </rPr>
      <t xml:space="preserve"> por caja menor en gastos no permitidos</t>
    </r>
    <r>
      <rPr>
        <sz val="10"/>
        <color rgb="FF000000"/>
        <rFont val="Arial"/>
        <family val="2"/>
      </rPr>
      <t xml:space="preserve">, </t>
    </r>
    <r>
      <rPr>
        <b/>
        <sz val="10"/>
        <color rgb="FF000000"/>
        <rFont val="Arial"/>
        <family val="2"/>
      </rPr>
      <t>debido a incorrecta aprobación de los mismos incumplimiendo la normatividad vigente.</t>
    </r>
  </si>
  <si>
    <t>por caja menor en gastos no permitidos</t>
  </si>
  <si>
    <t>Debido a incorrecta aprobación de los mismos incumplimiendo la normatividad vigente.</t>
  </si>
  <si>
    <r>
      <t>El Subgerente Administrativo y Financiero</t>
    </r>
    <r>
      <rPr>
        <b/>
        <sz val="10"/>
        <color rgb="FF000000"/>
        <rFont val="Arial"/>
        <family val="2"/>
      </rPr>
      <t xml:space="preserve"> verifica</t>
    </r>
    <r>
      <rPr>
        <sz val="10"/>
        <color rgb="FF000000"/>
        <rFont val="Arial"/>
        <family val="2"/>
      </rPr>
      <t xml:space="preserve"> anualmente que la resolución de caja menor contemple únicamente los conceptos de gastos permitidos según la normatividad vigente. Adicionalmente, el Profesional Especializado, al recibir una solicitud de autorización de gasto por caja menor,</t>
    </r>
    <r>
      <rPr>
        <b/>
        <sz val="10"/>
        <color rgb="FF000000"/>
        <rFont val="Arial"/>
        <family val="2"/>
      </rPr>
      <t xml:space="preserve"> revisa</t>
    </r>
    <r>
      <rPr>
        <sz val="10"/>
        <color rgb="FF000000"/>
        <rFont val="Arial"/>
        <family val="2"/>
      </rPr>
      <t xml:space="preserve"> que la necesidad cumpla con las condiciones estipuladas, tales como ser un imprevisto, no ser recurrente y afectar el normal funcionamiento de la entidad, conforme a la normatividad vigente y los considerandos de la resolución. Este control se realiza de manera permanente y manual. En caso de detectarse diferencias o gastos no permitidos, se informa a las áreas responsables para realizar los ajustes necesarios. La evidencia del control incluye la relación mensual de los gastos autorizados por conceptos de caja menor.</t>
    </r>
  </si>
  <si>
    <t>Relación mensual de los gastos autorizados por conceptos de caja menor</t>
  </si>
  <si>
    <r>
      <rPr>
        <b/>
        <sz val="10"/>
        <color rgb="FF000000"/>
        <rFont val="Arial"/>
        <family val="2"/>
      </rPr>
      <t>30/042025</t>
    </r>
    <r>
      <rPr>
        <sz val="10"/>
        <color rgb="FF000000"/>
        <rFont val="Arial"/>
        <family val="2"/>
      </rPr>
      <t xml:space="preserve">  El equipo de Gestión Administrativa de Recursos corrobora que no se materializó el riesgo, los controles se han realizado de manera adecuada. Se cuenta además con las revisiones de arqueo a la caja menor que se realizan desde Tesorería y la Oficina de Control Interno.</t>
    </r>
  </si>
  <si>
    <r>
      <rPr>
        <b/>
        <sz val="10"/>
        <color rgb="FF000000"/>
        <rFont val="Arial"/>
        <family val="2"/>
      </rPr>
      <t>25/06/2025</t>
    </r>
    <r>
      <rPr>
        <sz val="10"/>
        <color rgb="FF000000"/>
        <rFont val="Arial"/>
        <family val="2"/>
      </rPr>
      <t xml:space="preserve"> El equipo de Gestión Administrativa de Recursos corrobora que, durante el periodo evaluado, no se presentó la materialización del riesgo. Los controles establecidos se han ejecutado de manera adecuada, y como parte del proceso de verificación, se cuenta con las revisiones periódicas de arqueo a la caja menor, realizadas por el área de Tesorería y la Oficina de Control Interno.</t>
    </r>
  </si>
  <si>
    <t>25/08/2025: El equipo de Gestión Administrativa de Recursos señala que, durante el periodo analizado, no se identificaron eventos que representen la materialización del riesgo. Los controles definidos han sido aplicados de forma efectiva y como parte del proceso de seguimiento, se cuenta con las evaluaciones periódicas de la caja menor, realizadas tanto por el área de Tesorería como por la Oficina de Control Interno, lo cual refuerza la solidez de los mecanismos de supervisión implementados.</t>
  </si>
  <si>
    <t>04/11/2025: El equipo de Gestión Administrativa de Recursos corrobora que, durante el periodo evaluado, no se presentó la materialización del riesgo. La correcta ejecución de los controles establecidos se ha respaldado mediante revisiones periódicas de arqueo a la caja menor, realizadas conjuntamente por el área de Tesorería y la Oficina de Control Interno, lo que evidencia avances significativos en la gestión preventiva y en la eficacia de los procesos administrativos.
https://indeportesantioquia-my.sharepoint.com/:f:/g/personal/hveleza_indeportesantioquia_gov_co/EpXvc-0wRi1PsQUbZ52zK28BflSG5yv86UKboMyzkAcNTQ?e=4tf6Jv</t>
  </si>
  <si>
    <t>GA-RG3-CAU1-CON1</t>
  </si>
  <si>
    <r>
      <t xml:space="preserve">Posibilidad de afectación económica </t>
    </r>
    <r>
      <rPr>
        <b/>
        <sz val="10"/>
        <color rgb="FF000000"/>
        <rFont val="Arial"/>
        <family val="2"/>
      </rPr>
      <t>por  inadecuado control de inventarios</t>
    </r>
    <r>
      <rPr>
        <sz val="10"/>
        <color rgb="FF000000"/>
        <rFont val="Arial"/>
        <family val="2"/>
      </rPr>
      <t xml:space="preserve"> </t>
    </r>
    <r>
      <rPr>
        <b/>
        <sz val="10"/>
        <color rgb="FF000000"/>
        <rFont val="Arial"/>
        <family val="2"/>
      </rPr>
      <t>debido a la no aplicación de los procedimientos establecidos.</t>
    </r>
  </si>
  <si>
    <t xml:space="preserve">por  inadecuado control de inventarios </t>
  </si>
  <si>
    <t>Debido a la no aplicación de los procedimientos establecidos.</t>
  </si>
  <si>
    <r>
      <t xml:space="preserve">El Profesional de Almacén </t>
    </r>
    <r>
      <rPr>
        <b/>
        <sz val="10"/>
        <color rgb="FF000000"/>
        <rFont val="Arial"/>
        <family val="2"/>
      </rPr>
      <t xml:space="preserve">verifica </t>
    </r>
    <r>
      <rPr>
        <sz val="10"/>
        <color rgb="FF000000"/>
        <rFont val="Arial"/>
        <family val="2"/>
      </rPr>
      <t>mensualmente el cumplimiento del cronograma de gestión del Almacén, asegurando la correcta aplicación de los procedimientos establecidos para el control de inventarios. Este control se realiza de manera manual y preventiva mediante la revisión de inventarios aleatorios mensuales y un informe cuatrimestral del inventario general. En caso de identificar diferencias o incumplimientos en el manejo de los inventarios, se informa a las áreas responsables para que se realicen los ajustes correspondientes. La evidencia de este control incluye el informe de cierre mensual con el inventario aleatorio y el informe cuatrimestral del inventario general. -</t>
    </r>
  </si>
  <si>
    <t>Mesual</t>
  </si>
  <si>
    <t>"Informe del cierre mensual que incluye inventario aleatorio.
Informe cuatrimestral de  Inventario general."</t>
  </si>
  <si>
    <r>
      <rPr>
        <b/>
        <sz val="10"/>
        <color theme="1"/>
        <rFont val="Arial"/>
        <family val="2"/>
      </rPr>
      <t>25/06/2025</t>
    </r>
    <r>
      <rPr>
        <sz val="10"/>
        <color theme="1"/>
        <rFont val="Arial"/>
        <family val="2"/>
      </rPr>
      <t xml:space="preserve">  El equipo de Gestión Administrativa de Recursos confirma que, durante el periodo evaluado, no se ha evidenciado la materialización del riesgo. Esta conclusión se respalda en la adecuada implementación de los controles establecidos, los cuales han sido verificados mediante los registros correspondientes y el informe de gestión del Almacén, el cual es remitido oportunamente al área Contable.</t>
    </r>
  </si>
  <si>
    <t>25/08/2025: El equipo de Gestión Administrativa de Recursos informa que, en el periodo evaluado, no se han presentado indicios de materialización del riesgo. Esta evaluación se sustenta en la efectiva aplicación de los controles definidos, cuya ejecución ha sido verificada a través de los registros pertinentes y el informe de gestión del Almacén, entregado de manera oportuna al área Contable para su análisis.</t>
  </si>
  <si>
    <t>04/11/2025: El equipo de Gestión Administrativa de Recursos confirma que, durante el periodo evaluado, no se ha evidenciado la materialización del riesgo. La adecuada implementación de los controles establecidos, respaldada por los registros correspondientes y el informe de gestión del Almacén remitido al área Contable, permite destacar los avances en la gestión preventiva y en la mitigación de riesgos.
https://indeportesantioquia-my.sharepoint.com/:f:/g/personal/hveleza_indeportesantioquia_gov_co/EpXvc-0wRi1PsQUbZ52zK28BflSG5yv86UKboMyzkAcNTQ?e=4tf6Jv</t>
  </si>
  <si>
    <t>GA-RG4-CAU1-CON1</t>
  </si>
  <si>
    <r>
      <t xml:space="preserve">Posibilidad de afectación económica </t>
    </r>
    <r>
      <rPr>
        <b/>
        <sz val="10"/>
        <color rgb="FF000000"/>
        <rFont val="Arial"/>
        <family val="2"/>
      </rPr>
      <t>por deterioro de bienes muebles o infraestructura</t>
    </r>
    <r>
      <rPr>
        <sz val="10"/>
        <color rgb="FF000000"/>
        <rFont val="Arial"/>
        <family val="2"/>
      </rPr>
      <t xml:space="preserve"> </t>
    </r>
    <r>
      <rPr>
        <b/>
        <sz val="10"/>
        <color rgb="FF000000"/>
        <rFont val="Arial"/>
        <family val="2"/>
      </rPr>
      <t>debido al inclumplimiento del plan de mantenimiento preventivo y correctivo.</t>
    </r>
  </si>
  <si>
    <t xml:space="preserve">por deterioro de bienes muebles o infraestructura </t>
  </si>
  <si>
    <t>debido al inclumplimiento del plan de mantenimiento preventivo y correctivo.</t>
  </si>
  <si>
    <r>
      <t xml:space="preserve">El administrador de la sede </t>
    </r>
    <r>
      <rPr>
        <b/>
        <sz val="10"/>
        <color rgb="FF000000"/>
        <rFont val="Arial"/>
        <family val="2"/>
      </rPr>
      <t xml:space="preserve">verifica </t>
    </r>
    <r>
      <rPr>
        <sz val="10"/>
        <color rgb="FF000000"/>
        <rFont val="Arial"/>
        <family val="2"/>
      </rPr>
      <t>mensualmente el cumplimiento del cronograma establecido a través  del plan de mantenimeinto en el "Formato GA- 46 Plan Anual de Mantenimeinto V2" asegurando la correcta inclusión se todas las actividades preventivas y correctivas. Este control se realiza de manera manual y preventiva mediante diligenciamiento del formato y reporte de indicadores. En caso de identificar  incumplimientos en los mantenimeintos, se deja evidencias de las razones en el analisis del indicador y se realizan los ajustes correspondientes. La evidencia de este control incluye el diligenciamiento del formato F-GA 46 y los indicadores mensuales reportados.</t>
    </r>
  </si>
  <si>
    <t>"Formato F-GA-46 
Indicador Mensual."</t>
  </si>
  <si>
    <r>
      <rPr>
        <b/>
        <sz val="10"/>
        <color rgb="FF000000"/>
        <rFont val="Arial"/>
        <family val="2"/>
      </rPr>
      <t>30/042025</t>
    </r>
    <r>
      <rPr>
        <sz val="10"/>
        <color rgb="FF000000"/>
        <rFont val="Arial"/>
        <family val="2"/>
      </rPr>
      <t xml:space="preserve">  El equipo de Gestión Administrativa de Recursos corrobora que no se materializó el riesgo, los controles se han realizado de manera adecuada a través del diligenciamiento del Plan de Mantenimiento.</t>
    </r>
  </si>
  <si>
    <r>
      <rPr>
        <b/>
        <sz val="10"/>
        <color rgb="FF000000"/>
        <rFont val="Arial"/>
        <family val="2"/>
      </rPr>
      <t>25/06/2025</t>
    </r>
    <r>
      <rPr>
        <sz val="10"/>
        <color rgb="FF000000"/>
        <rFont val="Arial"/>
        <family val="2"/>
      </rPr>
      <t xml:space="preserve">  El equipo de Gestión Administrativa de Recursos corrobora que, durante el periodo evaluado, no se presentó la materialización del riesgo. Esta afirmación se sustenta en la correcta ejecución de los controles establecidos, los cuales se han implementado de manera oportuna mediante el diligenciamiento del Plan de Mantenimiento.</t>
    </r>
  </si>
  <si>
    <t>29/08/2025 El equipo de Gestión Administrativa de Recursos corrobora que, durante el periodo evaluado, no se presentó la materialización del riesgo. Esta afirmación se sustenta en la correcta ejecución de los controles establecidos, los cuales se han implementado de manera oportuna mediante el diligenciamiento del Plan de Mantenimiento.</t>
  </si>
  <si>
    <t>04/11/2025:Durante el periodo evaluado, el equipo de Gestión Administrativa de Recursos confirma que no se presentó la materialización del riesgo. La correcta aplicación y reporte del Plan de Mantenimiento demuestra avances en la gestión preventiva y la confiabilidad del proceso.
https://indeportesantioquia-my.sharepoint.com/:f:/g/personal/hveleza_indeportesantioquia_gov_co/EpXvc-0wRi1PsQUbZ52zK28BflSG5yv86UKboMyzkAcNTQ?e=4tf6Jv</t>
  </si>
  <si>
    <t>PJ-RG7-CAU1-CON1</t>
  </si>
  <si>
    <t>Posibilidad de afectación reputacional por inoportunidad de respuesta a las diferentes solicitudes presentadas por los organismos deportivos debido al inadecuado procedimiento en el archivo de las carpetas de registro y control.</t>
  </si>
  <si>
    <t>por inoportunidad de respuesta a las diferentes solicitudes presentadas por los organismos deportivos</t>
  </si>
  <si>
    <t>debido al inadecuado procedimiento en el archivo de las carpetas de registro y control.</t>
  </si>
  <si>
    <t>El Jefe de la Oficina Juridica cada semestre verifica de forma manual  que se incluya dentro de las necesidades establecidas en el PAA y prespuesto de la vigencia  del Oficina Asesora Juridica personal con conocimiento y experiencia en gestión documental capaz de gestionar la documentación entregada por cada Ente deportivo al momento de solicitar un trámite en la Entidad, en caso de que no se contrate las personas, solicitará acompañamiento al Centro De Administración Documental. Como evidencia del control será el correo donde realiza la solicitud a la Subgerencia Administrativa y Financiera para su inclusión.</t>
  </si>
  <si>
    <t xml:space="preserve">semestral </t>
  </si>
  <si>
    <t>correo donde realiza la solicitud a la Subgerencia Administrativa y Financiera para su inclusión.</t>
  </si>
  <si>
    <t>"26/03/2025: De acuerdo a lo informado por la profesional universitaria, Diana Dulcey, en los meses de enero y febrero de 2025 no hemos sido notificados de ninguna providencia con ese alcance, razon por la que no se ha materizado dicho riesgo
En relación con el proceso jurídico, se presentó una acción de tutela por la no atención integral y de fondo de un derecho de petición
la petición se contestó de fondo durante el término de contestación de la tutela por lo que el fallo declaró   LA  CARENCIA  ACTUAL  DE  OBJETO por  la configuración de hecho  superado
"</t>
  </si>
  <si>
    <r>
      <rPr>
        <b/>
        <sz val="10"/>
        <color rgb="FF000000"/>
        <rFont val="Arial"/>
        <family val="2"/>
      </rPr>
      <t>07/05/2025</t>
    </r>
    <r>
      <rPr>
        <sz val="10"/>
        <color rgb="FF000000"/>
        <rFont val="Arial"/>
        <family val="2"/>
      </rPr>
      <t xml:space="preserve">: De acuerdo a lo informado por la profesional universitaria, Diana Dulcey, en los meses de Marzo y Abril de 2025 no hemos sido notificados de ninguna providencia con ese alcance, razon por la que no se ha materizado dicho riesgo
</t>
    </r>
  </si>
  <si>
    <r>
      <rPr>
        <b/>
        <sz val="10"/>
        <color theme="1"/>
        <rFont val="Arial"/>
        <family val="2"/>
      </rPr>
      <t>24/06/2025</t>
    </r>
    <r>
      <rPr>
        <sz val="10"/>
        <color theme="1"/>
        <rFont val="Arial"/>
        <family val="2"/>
      </rPr>
      <t>: De acuerdo a lo informado por la profesional universitaria, Diana Dulcey, en los meses de MAYO Y JUNIO de 2025 no hemos sido notificados de ninguna providencia con ese alcance, razon por la que no se ha materizado dicho riesgo</t>
    </r>
  </si>
  <si>
    <t xml:space="preserve">"04/11/2025. De acuerdo a lo señalado por Diana Dulcey PJ-RG7-CAU1-CON1 No tengo conocimiento sobre este riesgo, en especial  por el  inadecuado procedimiento en el archivo
24/11/2025:En el septiembre del 2025 se recibieron 64 solicitudes.
Tipificadas como comunicaciones:  16 y todas fueron resueltas y con respuesta enviada al peticionario dentro de los términos de la Ley.
Tipificadas como PQRSDF: 5 y todas fueron resueltas y con respuesta enviada al peticionario dentro de los términos de la Ley.
En el mes de octubre de 2025 se recibieron 25 solicitudes.
Tipificadas como comunicaciones:  23 y 18 fueron resueltas y con respuesta enviada al peticionario dentro de los términos de la Ley, y 5 solicitudes se encuentran en trámite y dentro de los tiempos.
Tipificadas como PQRSDF: 2 y todas fueron resueltas y con respuesta enviada al peticionario dentro de los términos de la Ley."
</t>
  </si>
  <si>
    <t>PJ-RG8-CAU1-CON1</t>
  </si>
  <si>
    <t xml:space="preserve">Posiblidad de afectación reputacional por errores en la revisión de actos administrativos y certificaciones, debido a la falta de conocimiento respecto a las normas que regulan la materia </t>
  </si>
  <si>
    <t>por errores en la revisión de actos administrativos y certificaciones</t>
  </si>
  <si>
    <t>debido a la falta de conocimiento respecto a las normas que regulan la materia</t>
  </si>
  <si>
    <t xml:space="preserve">El Jefe de la Oficina juridica a demanda y de modo manual,  revisa la documentación generada antes de ser firmados por el respectivo ordenador,  con todos los soportes de forma digiital o/ fisica, En caso des después de la revisión se decteta un error se subsanará el documento previa aprobación por parte del Ordenador. como evidencia del control está el VB o firma del Jefe Juridico en el documento. </t>
  </si>
  <si>
    <t xml:space="preserve">Visto bueno del Jefe Juridico </t>
  </si>
  <si>
    <t>26/03/2025: De acuerdo a lo informado por la profesional universitaria, Diana Dulcey, en los meses de enero y febrero de 2025 no hemos sido notificados de ninguna providencia con ese alcance, razon por la que no se ha materizado dicho riesgo</t>
  </si>
  <si>
    <r>
      <rPr>
        <b/>
        <sz val="10"/>
        <color rgb="FF000000"/>
        <rFont val="Arial"/>
        <family val="2"/>
      </rPr>
      <t>07/05/2025</t>
    </r>
    <r>
      <rPr>
        <sz val="10"/>
        <color rgb="FF000000"/>
        <rFont val="Arial"/>
        <family val="2"/>
      </rPr>
      <t>: De acuerdo a lo informado por la profesional universitaria, Diana Dulcey, en los meses de marzo y abril de 2025 no hemos sido notificados de ninguna providencia con ese alcance, razon por la que no se ha materizado dicho riesgo</t>
    </r>
  </si>
  <si>
    <t>"04/11/2025. De acuerdo a lo señalado por Diana Dulcey. No tengo conocimiento sobre este riesgo, en especial por errores en la revisión de actos administrativos y certificaciones, debido a la falta de conocimiento respecto a las normas. Recomiendo revisar si se han revocado actos adtivos
20/11/2025: El jefe de la Oficina Asesora Juridica a demanda revisará los diferentes actos administrativos o certificaciones firmadas por el Gerente las cuales se pueden evidenciar en el link del sistema de gestion de calidad"</t>
  </si>
  <si>
    <t>PJ-RG9-CAU1-CON1</t>
  </si>
  <si>
    <t>Posibilidad afectación reputacional por bridar deficientes asesorías jurídicas a los entes y organismos deportivos, debido al desconocimiento y/o desactualización de la legislación deportiva y normas complementarias</t>
  </si>
  <si>
    <t>por bridar deficientes asesorías jurídicas a los entes y organismos deportivos</t>
  </si>
  <si>
    <t>debido al desconocimiento y/o desactualización de la legislación deportiva y normas complementarias</t>
  </si>
  <si>
    <t>El Jefe Juridico  verificara  cada año y modo manual  que en el PIC y el Ministerio del Deporte agenden  las capacitaciones  sobre legislación deportiva y promovera su realización al equipo de trabajo, si no estan incluidas se gestionaran capacitaciones a demanda, como evidencia del control   se encuentra el correo electronico con la solicitud de las capacitaciones.</t>
  </si>
  <si>
    <t xml:space="preserve">Comunicaciones enviadas al Ministerio del Deporte y/o Talento Humano </t>
  </si>
  <si>
    <t>"04/11/2025. De acuerdo a lo informado por Diana Dulcey. PJ-RG9-CAU1-CON1, no tengo relación con este riesgo, en especial por asesorías jurídicas a los entes y organismos deportivos, debido al desconocimiento y/o desactualización de la legislación deportiva. sería revisar si hay queja por la mala asesoría
20/11/2025. Respecto a los diferentes tramistes realizados en registro y control, se evdiencia que se han proyectado  respuesta a las solicitudes de los mismos de acuerdo a la infromación que envian, la cual se ve materializada en las diferentes resoluciones y peticiones"</t>
  </si>
  <si>
    <t>PJ-RF1-CAU1-CON1</t>
  </si>
  <si>
    <t>Posibilidad de efecto dañoso sobre los recursos públicos, por inoportunidad en la atención y gestión de las decisiones judiciales donde Indeportes Antioquia sea parte  debido a la entrega incompleta e inoportuna  de información por parte de las areas</t>
  </si>
  <si>
    <t>por inoportunidad en la atención y gestión de las decisiones judiciales donde Indeportes Antioquia sea part</t>
  </si>
  <si>
    <t>debido a la entrega incompleta e inoportuna de información por parte de las areas</t>
  </si>
  <si>
    <t>El Profesional unversitario de modo manual y a demanda al que se le asigné el proceso judicial, solicitará la información al area correspondiente a través de correo electronico con la debida oportunidad para que estos la alleguen y el PU pueda  verificar la existencia de la información requerida con el fin de dar respuesta al requerimiento, en caso de que la información no esté acorde o no haya sido enviada de forma oportuna  se enviará a través de Oficio con copia a Gerencia.</t>
  </si>
  <si>
    <t xml:space="preserve">Demanda </t>
  </si>
  <si>
    <t xml:space="preserve">Correos electrónicos enviados y/o Oficios </t>
  </si>
  <si>
    <t>04/11/2025. De acuerdo a lo informado por Diana Dulcey. PJ-RG9-CAU1-CON1, no tengo relación con este riesgo, en especial por asesorías jurídicas a los entes y organismos deportivos, debido al desconocimiento y/o desactualización de la legislación deportiva. sería revisar si hay queja por la mala asesoría
20/11/2025. Respecto a los diferentes tramistes realizados en registro y control, se evdiencia que se han proyectado  respuesta a las solicitudes de los mismos de acuerdo a la infromación que envian, la cual se ve materializada en las diferentes resoluciones y peticiones</t>
  </si>
  <si>
    <t>PJ-RF1-CAU1-CON2</t>
  </si>
  <si>
    <t xml:space="preserve">Posibilidad de efecto dañoso sobre los recursos públicos, por inoportunidad en la atención y gestión de las decisiones judiciales donde Indeportes Antioquia sea parte  debido a la inadecuada gestión del profesional juridico asignado al proceso </t>
  </si>
  <si>
    <t>debido a la inadecuada gestión del profesional juridico asignado al proceso</t>
  </si>
  <si>
    <t>El Profesional unversitario que lidera el proceso judicial y extrajudicial de modo manual y a diario  asignará los procesos a cada abogada y verificará la oportunidad en la gestión del proceso realizada por cada uno de ellos a través de las plataformas disponibles por la Rama Judicial, .</t>
  </si>
  <si>
    <t xml:space="preserve">Diario </t>
  </si>
  <si>
    <t>04/11/2025 De acuerdo a lo infromado por Diana Dulcey no se configuró este riesgo</t>
  </si>
  <si>
    <t>TH-RG1-CAU1-CON1</t>
  </si>
  <si>
    <t>Posibilidad de afectación reputacional por vinculación irregular del personal debido al incumplimiento en la verificación de los requisitos legales para el nombramiento o posesión en el empleo.</t>
  </si>
  <si>
    <t>por vinculación irregular del personal</t>
  </si>
  <si>
    <t>debido al incumplimiento en la verificación de los requisitos legales para el nombramiento o posesión en el empleo.</t>
  </si>
  <si>
    <t xml:space="preserve">El  Profesional  de la Oficina de Talento Humano, verifica   permanentemente de acuerdo  al formato F-TH-64 establecido en el Sistema de Gestión de la Calidad,  la información suministrada por la persona a nombrar y posesionar de acuerdo a los requisitos exigidos para el cargo en la normatividad vigente y el Manual Específico de Funciones de la Entidad. Este Control se realiza de forma manual.
En caso de no concordar lo reportado con la evidencia se corrigen los formatos diligenciados  para que se verifique y realice las correcciones pertinentes. El control se ejecutará de acuerdo a la periodicidad establecida para el reporte del indicador.
Como evidencia del control está  el Formato F-TH-64 Documentos de Posesión del Cargo diligenciado y archivado en la historia laboral. Certificaciones impresas o digitales de antecedentes proferidas por las entidades competentes .
</t>
  </si>
  <si>
    <t>"Formato F-TH-64 Documentos de Posesión del Cargo diligenciado y archivado en la historia laboral.
Certificaciones impresas o digitales de antecedentes proferidas por las entidades competentes ."</t>
  </si>
  <si>
    <t>"14/03/2025: MCT Durante el periodo se llevaron a cabo  procesos de vinculación . Se hace referencia al diligenciamiento del formulario F-TH-64 para el personal en estado de nombramiento y posesión :
Kerlly Villa Ramirez 16/01/2025
Glenys Marien Orozco Valencia 08/01/2025
Maximiliano Bedoya Londoño 13/01/2025
Julián López  Londoño 13/01/2025
león David Quintero Restrepo 02/01/2025
Las evidencias se encuentran en la historia laboral de los servidores "</t>
  </si>
  <si>
    <r>
      <rPr>
        <b/>
        <sz val="10"/>
        <color rgb="FF000000"/>
        <rFont val="Arial"/>
        <family val="2"/>
      </rPr>
      <t>29/04/2025:</t>
    </r>
    <r>
      <rPr>
        <sz val="10"/>
        <color rgb="FF000000"/>
        <rFont val="Arial"/>
        <family val="2"/>
      </rPr>
      <t xml:space="preserve"> MCT Durante el periodo evaluado la profesional especializada Lucy Beltrán , indica que  no se llevaron a cabo procesos de vinculación en la entidad , en este sentido, no hubo posibilidad de afectación reputacional por vinculación irregular del personal debido al incumplimiento en la verificación de los requisitos legales para el nombramiento o posesión en el empleo.</t>
    </r>
  </si>
  <si>
    <r>
      <t xml:space="preserve">"Sí, durante el tercer bimestre del año (mayo </t>
    </r>
    <r>
      <rPr>
        <b/>
        <sz val="10"/>
        <color theme="1"/>
        <rFont val="Arial"/>
        <family val="2"/>
      </rPr>
      <t xml:space="preserve">- junio 2025) </t>
    </r>
    <r>
      <rPr>
        <sz val="10"/>
        <color theme="1"/>
        <rFont val="Arial"/>
        <family val="2"/>
      </rPr>
      <t>se realizaron procesos de vinculación de personal. En cada caso, se diligenció el formulario F-TH-64 y se gestionaron las certificaciones correspondientes, junto con la documentación requerida para los servidores en estado de nombramiento y posesión.
Toda la información reposa actualizada en las respectivas historias laborales, disponibles en la Oficina de Talento Humano."</t>
    </r>
  </si>
  <si>
    <t>"30/08/2025: MCT Durante el cuarto bimestre del año (julio- agosto 2025) se realizaron procesos de vinculación de personal. En cada caso, se diligenció el formulario F-TH-64 y se gestionaron las certificaciones correspondientes, junto con la documentación requerida para los servidores en estado de nombramiento y posesión. Durante el periodo se adelantaron  procesos de selección:
Proceso de Encargo: 2. 1 terminado sin servidores con derechos de carrera con cumplimiento de requisitos para el cargo. y 1 en proceso de convocatoria
Proceso de Provisionalidad: 1 proceso iniciado en agosto para empleo Profesional Universitario, código 219, grado 01 de la Subgerencia de Escenarios Deportivos y Equipamientos, pero, finalizado con nombramiento y posesión en septiembre.
Toda la información reposa actualizada en las respectivas historias laborales, disponibles en la Oficina de Talento Humano."""</t>
  </si>
  <si>
    <t>"05/11/2025: MCT Durante el quinto bimestre del año (septiembre-octubre 2025) se realizaron procesos de vinculación de personal. En cada caso, se diligenció el formulario F-TH-64 y se gestionaron las certificaciones correspondientes, junto con la documentación requerida para los servidores en estado de nombramiento y posesión. Durante el periodo se adelantaron  procesos de selección:
Encargo:
- Subgerencia de Deporte Asociado y Altos Logros, teniendo como seleccionada a Yesica Garzón (resultados 2025010093932) .
Oficina de Medicina Deportiva, con seleccionada a Magda López, (resultados en radicado 202501008882)
Provisionalidad: 
- Vacante de secretaria ( Oficina de Medicina Deportiva) laura Marcela  Viana 2025001044
- 01  reubicación  de un empleo, secretaria Jessica Johanna Arango  Arboleda  de Medicina Deportiva a Oficina de Talento Humano Jessica Johanna  Arango Arboleda 
LNR: 
Oficina de Talento Humano  Consuelo Eugenia Velez Tobon 2025000843, Subgerencia de escenarios deportivos  Lina Cuartas 202501012144 y Oficina Asesora Jurídica  Juan Guillermo Valencia Alvaréz 202501012617 ( 3 cargos) 
Toda la información reposa actualizada en las respectivas historias laborales, disponibles en la Oficina de Talento Humano."""</t>
  </si>
  <si>
    <t>TH-RG1-CAU1-CON2</t>
  </si>
  <si>
    <t>"El  Profesional  Especializado de la Oficina de Talento Humano, proyecta oficios    permanentemente con firma  de la jefe de la oficina para enviar a las diferentes entidades para la confirmación de experiencia y títulos de estudio del candidato . Este Control se realiza de forma manual.
En caso de no concordar lo reportado con la evidencia se envía comunicado a las entidades indicando que no se cumple con la experiencia y títulos del candidado en el estudio.  El control se ejecutará de acuerdo a la periodicidad establecida para el reporte del indicador.
Como evidencia del control está la respuesta de la instituciones educativas y ex/empleadoras del candidato
"</t>
  </si>
  <si>
    <t>Respuesta de la instituciones educativas y ex/empleadoras del candidato</t>
  </si>
  <si>
    <t>14/03/2025: MCT  La profesional especializada de la Oficina de Talento Humano, Lucy Beltrán, realiza la revisión y el seguimiento de los controles implementados, sin que se haya evidenciado la materialización del riesgo identificado. Además, verifica el cumplimiento de los requisitos durante el proceso de ingreso a la planta en el año 2025. Las evidencias de los controles implementados se encuentran archivadas en las historias laborales del personal vinculado a la entidad y en la carpeta de evidencias.</t>
  </si>
  <si>
    <r>
      <rPr>
        <b/>
        <sz val="10"/>
        <color rgb="FF000000"/>
        <rFont val="Arial"/>
        <family val="2"/>
      </rPr>
      <t>29/04/2025</t>
    </r>
    <r>
      <rPr>
        <sz val="10"/>
        <color rgb="FF000000"/>
        <rFont val="Arial"/>
        <family val="2"/>
      </rPr>
      <t>: MCT Durante el periodo evaluado, la profesional especializada Lucy Beltrán informó que está en proceso de selección para la provisión del empleo Técnico Administrativo de la Oficina de Sistemas, contando con la verificación de experiencia laboral del candidato y encontrándose al 30 de abril de 2025, a la espera de respuesta a la solicitud de verificación de título académico. En este sentido, no se presentaron situaciones que pudieran generar afectación reputacional por vinculación irregular, derivada del incumplimiento en la verificación de requisitos legales para el nombramiento o posesión.</t>
    </r>
  </si>
  <si>
    <t>18/06/2025: MCT  La profesional especializada de la Oficina de Talento Humano, Lucy Beltrán, realiza la revisión y el seguimiento de los controles implementados, sin que se haya evidenciado la materialización del riesgo identificado.  para este periodo ingresa el Tecnico Administrativo de Sistemas Santiago Arango y El Asesor de Gerencia Erazmo Figueroa, con la información verificada del cumplimiento de los requisitos durante el proceso de ingreso a la planta en este bimestre. Las evidencias de los controles implementados se encuentran archivadas en las historias laborales del personal vinculado a la entidad.</t>
  </si>
  <si>
    <t>28/08/2025: MCT  La profesional especializada de la Oficina de Talento Humano, Lucy Beltrán, realiza la revisión y el seguimiento de los controles implementados, sin que se haya evidenciado la materialización del riesgo identificado.  para este periodo ingresa el  Profesional Universitario de la Subgerencia de Escenarios y Equipamiento Deportivo  Juan Camilo Valencia Galviz  , con la información verificada del cumplimiento de los requisitos durante el proceso de ingreso a la planta en este  cuarto bimestre. Las evidencias de los controles implementados se encuentran archivadas en las historias laborales del personal nuevo vinculado a la entidad.</t>
  </si>
  <si>
    <t>"05/11/2025: MCT  La profesional especializada de la Oficina de Talento Humano, Lucy Beltrán, realiza la revisión y el seguimiento de los controles implementados, sin que se haya evidenciado la materialización del riesgo identificado.  para este periodo  los ingresos reportados en el RG1-CAU1-CON1 para cada uno de ellos se verifican el cumplimiento de los requisitos durante el proceso de ingreso a la planta en este  quinto bimestre. Las evidencias de los controles implementados se encuentran archivadas en las historias laborales del personal nuevo vinculado a la entidad.
https://indeportesantioquia.sharepoint.com/:f:/r/sites/SGC2/Documentos%20compartidos/3.1%20Evidencias%20deRriegos/Talento%20Humano/Evidencias%20Riesgos%202025/Riesgos%20de%20Gesti%C3%B3n%20y%20Fiscales%202025/TH-RG1-CAU1-CON2/Quinto%20Bimestre?csf=1&amp;web=1&amp;e=MSbQet"</t>
  </si>
  <si>
    <t>TH-RF1-CAU1-CON1</t>
  </si>
  <si>
    <t xml:space="preserve">Posibilidad de efecto dañoso por la materialización de riesgos en la salud de los empleados de la Entidad debido a incumplimientos en la implementación del Sistema de Seguridad y Salud en el Trabajo </t>
  </si>
  <si>
    <t>por la materialización de riesgos en la salud de los empleados de la Entidad</t>
  </si>
  <si>
    <t xml:space="preserve">debido a incumplimientos en la implementación del Sistema de Seguridad y Salud en el Trabajo </t>
  </si>
  <si>
    <t xml:space="preserve">"El Jefe de la Oficina de Talento Humano , verifica    permanentemente  el perfil requerido, según resolución 312 de 2019, de las personas que realizan la implementación del SG SST. Este Control se realiza de forma manual.
En caso de no concordar lo reportado con la evidencia se envía comunicado a la Jefe de Talento Humano y a la Profesional Universitaria SG- SST  indicando que no se cumple con el  títulos para ejercer roles y responsabilidades en la materia.   El control se ejecutará de acuerdo a la periodicidad establecida para el reporte del indicador.
Como evidencia del control está la certificación del Profesional para la ejecución de responsabilidades en SST. 
</t>
  </si>
  <si>
    <t>1, Carpeta Anexo 3. Roles y responsabilidades, certificados Profesional</t>
  </si>
  <si>
    <t>"14/03/2025: MCT Estudios vigentes de la Profesional Johanna Posada.  (  Profesional Ingeniera Administradora, especialista en Salud Ocupacional  y la debida actualizacion del curso de las 50 horas de SST.)
Se consulta a la Jefe de Talento Humano y a la Profesional Universitaria acerca de la materialización de dicho riesgo, sin encontrar evidencia de que este se haya presentado.  La información se encuentra en la carpeta de  evidencias correspondiente al riesgo. "</t>
  </si>
  <si>
    <r>
      <rPr>
        <b/>
        <sz val="10"/>
        <color rgb="FF000000"/>
        <rFont val="Arial"/>
        <family val="2"/>
      </rPr>
      <t>29/04/2025</t>
    </r>
    <r>
      <rPr>
        <sz val="10"/>
        <color rgb="FF000000"/>
        <rFont val="Arial"/>
        <family val="2"/>
      </rPr>
      <t xml:space="preserve">: MCT Durante el periodo evaluado, se mantienens vigentes los estudios de la  Profesional Universitaria  Johanna Posada.  (  Profesional Ingeniera Administradora, especialista en Salud Ocupacional  y la debida actualizacion del curso de las 50 horas de SST.)
 La información se encuentra en la carpeta de  evidencias correspondiente al riesgo. </t>
    </r>
  </si>
  <si>
    <r>
      <rPr>
        <b/>
        <sz val="10"/>
        <color theme="1"/>
        <rFont val="Arial"/>
        <family val="2"/>
      </rPr>
      <t>"17/06/2025</t>
    </r>
    <r>
      <rPr>
        <sz val="10"/>
        <color theme="1"/>
        <rFont val="Arial"/>
        <family val="2"/>
      </rPr>
      <t>: MCT Durante el trcer bimestre del año ( mayo- junio)  se mantienen vigentes los estudios de la  Profesional Universitaria  Johanna Posada.  (  Profesional Ingeniera Administradora, especialista en Salud Ocupacional  y la debida actualizacion del curso de las 50 horas de SST.)
 La información se encuentra en la carpeta de  evidencias correspondiente al riesgo. "</t>
    </r>
  </si>
  <si>
    <t>"30/08/2025: MCT Durante el cuarto bimestre del año ( julio- agosto)  se mantienen vigentes los estudios de la  Profesional Universitaria  Johanna Posada.  (  Profesional Ingeniera Administradora, especialista en Salud Ocupacional  y la debida actualizacion del curso de las 50 horas de SST.) No se tienen  cambios en la información reportada en periodos anteriores
 La información se encuentra en la carpeta de  evidencias correspondiente al riesgo. "</t>
  </si>
  <si>
    <t>"05/11/2025: MCT Durante el quinto bimestre del año ( septiembre-octubre)  se mantienen vigentes los estudios de la  Profesional Universitaria  Johanna Posada.  (  Profesional Ingeniera Administradora, especialista en Salud Ocupacional  y la debida actualizacion del curso de las 50 horas de SST.) No se tienen  cambios en la información reportada en periodos anteriores.
 La información se encuentra en la carpeta de  evidencias correspondiente al riesgo. 
https://indeportesantioquia.sharepoint.com/:f:/r/sites/SGC2/Documentos%20compartidos/3.1%20Evidencias%20deRriegos/Talento%20Humano/Evidencias%20Riesgos%202025/Riesgos%20de%20Gesti%C3%B3n%20y%20Fiscales%202025/TH-RF1-CAU1-CON1?csf=1&amp;web=1&amp;e=XAtjFG"</t>
  </si>
  <si>
    <t>TH-RF1-CAU1-CON2</t>
  </si>
  <si>
    <t>"
El Profesional Universitario de de la Oficina de Talento Humano , verifica y revisa   permanentemente con el apoyo (roles) de los demás responsables,  la implementación y actualización del plan de trabajo anual del SG-SST (todas las etapas decreto 1072 de 2015 cap 6, incluido el trabajo de campo con funcionarios). Este Control se realiza de forma manual.
En caso de no concordar lo reportado con la evidencia se revisa el  plan de trabajo del SG-SST  para la actualización y ejecución de las actividades faltantes para su cumplimiento. El control se ejecutará de acuerdo a la periodicidad establecida para el reporte del indicador.
Como evidencia del control está la Matriz del Plan de Trabajo Anual con el seguimiento respectivo. 
"</t>
  </si>
  <si>
    <t>2. Matriz del Plan de Trabajo Anual con Seguimiento./ARL</t>
  </si>
  <si>
    <t>"""14/03/2025:  MCT  La Profesional Universitaria Johanna Posada y la contratista María Camila Toro realizaron la revisión del riesgo, concluyendo que este no se ha materializado en el bimestre. Según el plan de trabajo del SG-SST 2025,  dicho plan se encuentra actualizado a la fecha, publicado en la página de Transparencia en la sección del Plan Institucional"""" 
https://indeportesantioquia.gov.co/acceso-informacion-publica/#1738374524333-c7ab9a80-14d1
Pendiente seguimiento del Plan SST ""
- Firma de contrato anual con la ARL - Colmena donde se evidencia el plan de trabajo que enmarca las actividadees de SG-SST en la entidad
"</t>
  </si>
  <si>
    <r>
      <rPr>
        <b/>
        <sz val="10"/>
        <color rgb="FF000000"/>
        <rFont val="Arial"/>
        <family val="2"/>
      </rPr>
      <t>29/04/2025</t>
    </r>
    <r>
      <rPr>
        <sz val="10"/>
        <color rgb="FF000000"/>
        <rFont val="Arial"/>
        <family val="2"/>
      </rPr>
      <t xml:space="preserve"> MCT: Durante el periodo evaluado , la Profesional Universitaria de la Oficina de Talento Humano, con el apoyo de los responsables asignados, han realizado un seguimiento constante a la implementación y actualización del plan de trabajo anual del SG-SST, cumpliendo ejecución , indicando aí que el riesgo de afectación en la salud de los empleados debido a incumplimientos en el sistema no se ha  materializado .
Las evidencias reposan en la carpeta de evidencias correspondiente al riesgo- PLan de trabaja SG SST ejecutado a la fecha </t>
    </r>
  </si>
  <si>
    <r>
      <rPr>
        <b/>
        <sz val="10"/>
        <color theme="1"/>
        <rFont val="Arial"/>
        <family val="2"/>
      </rPr>
      <t>"18/06/2025</t>
    </r>
    <r>
      <rPr>
        <sz val="10"/>
        <color theme="1"/>
        <rFont val="Arial"/>
        <family val="2"/>
      </rPr>
      <t xml:space="preserve"> MCT: Durante el tercer bimestre , la Profesional Universitaria de la Oficina de Talento Humano, con el apoyo de los responsables asignados, han realizado un seguimiento constante a la implementación y actualización del plan de trabajo anual del SG-SST, cumpliendo ejecución , indicando aí que el riesgo de afectación en la salud de los empleados debido a incumplimientos en el sistema no se ha  materializado .
Las evidencias reposan en la carpeta de evidencias correspondiente al riesgo- PLan de trabajo SG SST ejecutado a la fecha  ( Matriz del Plan de Trabajo Anual con Seguimiento)"</t>
    </r>
  </si>
  <si>
    <t>04/09/2025 MCT: Durante el cuarto bimestre, la Profesional Universitaria de la Oficina de Talento Humano, con el apoyo de los responsables designados, realizó un seguimiento permanente a la implementación y actualización del Plan de Trabajo Anual del SG-SST, garantizando el cumplimiento de las actividades programadas.
Como resultado, se evidencia que el riesgo de afectación en la salud de los empleados por incumplimientos en el sistema no se ha materializado. Se tiene un cumplimiento del 61% sobre el periodo de ejecución.
Las evidencias se encuentran en la carpeta correspondiente al riesgo, bajo el documento Plan de Trabajo SG-SST ejecutado a la fecha (Matriz del Plan de Trabajo Anual con Seguimiento).</t>
  </si>
  <si>
    <t>"05/11/2025 MCT: Durante el quinto bimestre ( septiembre-octubre), la Profesional Universitaria de la Oficina de Talento Humano, con el apoyo de los responsables designados, realizó un seguimiento permanente a la implementación y actualización del Plan de Trabajo Anual del SG-SST, garantizando el cumplimiento de las actividades programadas.
Como resultado, se evidencia que el riesgo de afectación en la salud de los empleados por incumplimientos en el sistema no se ha materializado. Se tiene un cumplimiento del 75% sobre el periodo de ejecución.
Las evidencias se encuentran en la carpeta correspondiente al riesgo, bajo el documento Plan de Trabajo SG-SST ejecutado a la fecha (Matriz del Plan de Trabajo Anual con Seguimiento)."</t>
  </si>
  <si>
    <t>TH-RF1-CAU1-CON3</t>
  </si>
  <si>
    <t>"El Profesional Universitrio de de la Oficina de Talento Humano , valida    permanentemente con la Subgerencia Administrativa y Financiera los recursos financieros para la implementación efectiva del Sistema de Gestión de SST. Este Control se realiza de forma manual.
En caso de no concordar lo reportado con la evidencia se enviará a Gerencia y el Jefe de Talento Humano    el  plan de trabajo del SG-SST aprobado   para la actualización y ejecución de las actividades faltantes para su cumplimiento. El control se ejecutará de acuerdo a la periodicidad establecida para el reporte del indicador.
Como evidencia del control están los correos a la gerencia del Plan de Trabajo Anual con el seguimiento respectivo. 
"</t>
  </si>
  <si>
    <t>3. Correo Electrónico.</t>
  </si>
  <si>
    <t>14/03/2025:MCT   La Profesional Universitaria Johanna Posada informa que no se ha registrado incumplimiento en el presupuesto del Plan de Gestión de SSTdurande el bimestre ni se ha materializado el riesgo.</t>
  </si>
  <si>
    <r>
      <rPr>
        <b/>
        <sz val="10"/>
        <color rgb="FF000000"/>
        <rFont val="Arial"/>
        <family val="2"/>
      </rPr>
      <t>29/04/2025</t>
    </r>
    <r>
      <rPr>
        <sz val="10"/>
        <color rgb="FF000000"/>
        <rFont val="Arial"/>
        <family val="2"/>
      </rPr>
      <t xml:space="preserve"> MCT:  La Profesional Universitaria Johanna Posada informa que no se ha registrado incumplimiento en el presupuesto del Plan de Gestión de SG  SSTdurande el periodo evaluado  ni se ha materializado el riesgo.</t>
    </r>
  </si>
  <si>
    <r>
      <rPr>
        <b/>
        <sz val="10"/>
        <color theme="1"/>
        <rFont val="Arial"/>
        <family val="2"/>
      </rPr>
      <t>18/06/2025</t>
    </r>
    <r>
      <rPr>
        <sz val="10"/>
        <color theme="1"/>
        <rFont val="Arial"/>
        <family val="2"/>
      </rPr>
      <t xml:space="preserve"> MCT:  La Profesional Universitaria Johanna Posada informa que no se ha registrado incumplimiento en el presupuesto del Plan de Gestión de SG  SST durande el periodo evaluado  ni se ha materializado el riesgo</t>
    </r>
  </si>
  <si>
    <t>"04/09/2025 MCT:  La Profesional Universitaria Johanna Posada informa que, durante el período evaluado, no se han registrado incumplimientos en el presupuesto del Plan de Gestión del SG-SST ni se ha materializado el riesgo identificado. A la fecha, la ejecución del presupuesto aprobado alcanza un 71%, cumpliendo con lo establecido en el proceso. Asimismo, en el proceso señalan que no se han remitido reportes de seguimiento a la Gerencia ni enviado comunicaciones formales, dado que el riesgo no se ha materializado ni ha habido desviación. La rendición de cuentas a la Gerencia se efectúa al cierre de la vigencia, mientras que el control y seguimiento se realizan de manera permanente a través de la ejecución de los CDP y RCP de los contratos, la validación de facturas y el registro del presupuesto del SG-SST mes a mes.
Las evidencias correspondientes reposan en la carpeta designada para tal fin."</t>
  </si>
  <si>
    <t>"06/11/2025 MCT:  La Profesional Universitaria Johanna Posada informa que, durante el período evaluado, la ejecución presupuestal se realiza a mes vencido, con corte al 30/09/2025. Lo correspondiente a un mes se consolida en el mes siguiente, alcanzando a la fecha una ejecución del 75%, total ejecutado $171.124.098 . La rendición de cuentas a la Gerencia se realiza al cierre de la vigencia, mientras que el control y seguimiento del presupuesto se efectúan de manera permanente mediante la ejecución de los CDP y RCP asociados a los contratos, la validación de facturas y el registro mensual del presupuesto del SG-SST, información que puede ser solicitada a la Profesional Universitaria responsable del proceso.
Las evidencias correspondientes reposan en la carpeta designada para tal fin.
https://indeportesantioquia.sharepoint.com/:f:/r/sites/SGC2/Documentos%20compartidos/3.1%20Evidencias%20deRriegos/Talento%20Humano/Evidencias%20Riesgos%202025/Riesgos%20de%20Gesti%C3%B3n%20y%20Fiscales%202025/TH-RF1-CAU1-CON3/Quinto%20Bimestre?csf=1&amp;web=1&amp;e=9mnwqM"</t>
  </si>
  <si>
    <t>TH-RG2-CAU1-CON1</t>
  </si>
  <si>
    <t>Posibilidad de afectación reputacional por el incumplimiento de los procedimientos y trámites de la Entidad debido a la falta de entrenamiento en el puesto de trabajo en los eventos de cambio de personal.</t>
  </si>
  <si>
    <t>por el incumplimiento de los procedimientos y trámites de la Entidad</t>
  </si>
  <si>
    <t>Debido a la falta de entrenamiento en el puesto de trabajo en los eventos de cambio de personal.</t>
  </si>
  <si>
    <t>"El Profesional Universitrio de de la Oficina de Talento Humano , envía   permanentemente  la implementación del procedimiento P-TH-13 de Inducción y reinducción institucional, haciendo envío y seguimiento a la inducción específica en el cargo el empleado, a través del formato F-TH-90 . Este Control se realiza de forma manual.
En caso de no concordar lo reportado con la evidencia se enviará a los servidores y jefes de estos un correo de comunicación para  el diligenciamiento del formato F-T-90 e El control se ejecutará de acuerdo a la periodicidad establecida para el reporte del indicador.
Como evidencia del control están los correos de los seguimientos para completar los formatos respectivos 
"</t>
  </si>
  <si>
    <t>"Correo electrónico o comunicación interna
Formato F-TH-90 diligenciado"</t>
  </si>
  <si>
    <t>"18/03/2025:  MCT  La Profesional Universitaria Johanna Posada y la contratista María Camila Toro realizaron la revisión del mencionado riesgo, concluyendo que este no se ha materializado. Según el plan de trabajo el personal nuevo tiene 4 meses para la  implementación del procedimiento P-TH-13 de Inducción y reinducción institucional y hacer el envío del formato F-TH-90 . Se referencian en la carpeta de evidencias los formatos de diligenciamiento para la inducción de personal 2025 en el periodo.
Durante los meses de enero y febrero 2025, se  han realizado vinculaciones en la entidad. Tras realizar las verificaciones con la Profesional Universitaria Johanna Posada, se confirma que no se ha materializado ningún riesgo. Los siguientes servidores que relizaron en este periodo el Formto F-TH-90 :
Kerlly Villa Ramirez 16/01/2025
Glenys Marien Orozco Valencia 08/01/2025
Maximiliano Bedoya Londoño 13/01/2025
Julián López  Londoño 13/01/2025
león David Quintero Restrepo 02/01/2025
Luis Giovany Arias Tobón 02/01/2025"</t>
  </si>
  <si>
    <r>
      <rPr>
        <b/>
        <sz val="10"/>
        <color rgb="FF000000"/>
        <rFont val="Arial"/>
        <family val="2"/>
      </rPr>
      <t>29/04/2025</t>
    </r>
    <r>
      <rPr>
        <sz val="10"/>
        <color rgb="FF000000"/>
        <rFont val="Arial"/>
        <family val="2"/>
      </rPr>
      <t xml:space="preserve"> MCT: Durante el periodo de marzo y abril, la Profesional Universitaria no generó procesos de inducción ni reinducción en la entidad al no aplicar para este bimestre,  referente a situación, no se ha materializado el riesgo de afectación reputacional debido a la falta de entrenamiento en el puesto de trabajo en los eventos de cambio de personal. Esto se debe a que, aunque no se ejecutaron las inducciones formales, no se han presentado incidentes que comprometan el cumplimiento de los procedimientos y trámites de la entidad.</t>
    </r>
  </si>
  <si>
    <r>
      <rPr>
        <b/>
        <sz val="10"/>
        <color theme="1"/>
        <rFont val="Arial"/>
        <family val="2"/>
      </rPr>
      <t>"18/06/2025</t>
    </r>
    <r>
      <rPr>
        <sz val="10"/>
        <color theme="1"/>
        <rFont val="Arial"/>
        <family val="2"/>
      </rPr>
      <t>: MCT La Profesional Universitaria Johanna Posada indica que no existe materialización del  riesgo. Se referencian en la carpeta de evidencias los formatos de diligenciamiento para la inducción de personal 2025 en el periodo.
Durante los meses de  mayo y junio  2025, se  han realizado 02 vinculaciones en la entidad. Tr Los siguientes servidores que relizaron en este periodo el Formto F-TH-90 :
Santiago Arango 16/05/2025
Erazmo Muñoz: 09/06/2025"</t>
    </r>
  </si>
  <si>
    <t>"04/09/2025: MCT La Profesional Universitaria Johanna Posada informa que, durante los meses de julio y agosto de 2025, no se presentó materialización del riesgo. En este período, la entidad no realizó vinculaciones de personal en modalidad de carrera administrativa, provisionalidad o Libre Nombramiento y Remoción, por lo cual no aplicaba el diligenciamiento del formato de inducción.
En cuanto a la reinducción en Seguridad y Salud en el Trabajo (SST), esta se ejecutó para servidores y contratistas en el primer semestre. Para el segundo semestre, la actividad se encuentra programada para el mes de octubre de 2025."</t>
  </si>
  <si>
    <t>"05/11/2025: MCT La Profesional Universitaria Johanna Posada informa que, durante los meses de septiembre y octubre de 2025, no se presentó materialización del riesgo. En este período, la entidad no realizó vinculaciones de personal bajo la modalidad de carrera administrativa, pero sí en provisionalidad y Libre Nombramiento y Remoción, motivo por el cual aplicaba el diligenciamiento del formato de inducción. (esta trazabilidad se encuentra para mayor informacion en las historias laborales de cada servidor)
A la fecha, en la entidad han ingresado doce (12) servidores durante el año 2025, de los cuales faltan tres (3) por realizar el proceso de inducción (formato F-TH-06) y cinco (5) por el plan de entrenamiento (formato F-TH-90). Para estos procesos se cuenta con un plazo de dos meses para su cumplimiento.
En cuanto a la inducción y  reinducción en Seguridad y Salud en el Trabajo (SST), esta se ejecutó para servidores y contratistas 16/10/2025, en el mes de octubre, con el apoyo de la ARL Colmena, dirigida a todo el personal de carrera y contratista en el auditorio de la entidad."</t>
  </si>
  <si>
    <t>TH-RG2-CAU1-CON2</t>
  </si>
  <si>
    <t>"
El Profesional Universitrio de de la Oficina de Talento Humano , gestiona  permanentemente los procesos de capacitación y/o formación requeridos en el proceso de entrenamiento  . Este Control se realiza de forma manual.
En caso de no concordar lo reportado con la evidencia se  realizarán las capacitaciones faltantes de los servidores y  se ejecutará de acuerdo a la periodicidad establecida para el reporte del indicador.
Como evidencia del control están los registros de las capacitaciones del plan de formación 
"</t>
  </si>
  <si>
    <t xml:space="preserve">Registros de capacitaciones realizadas </t>
  </si>
  <si>
    <t>"14/03/2025: MCT  A la fecha 28/03/2025 se está gestionando la contratación del proveedor ( universidades) para cumplir con el PIC 2025,  ejecutandose las inducciones al personal y capacitaciones a demanda del personal Ana Cecilia Rengifo Jimenez ,Jennifer Marcela Avendaño; asimismo, se adjunta el plan de formación 2025 y las evidencias de las capacitaciones impartidas en este primer bimestre
Evidencias en la carpeta de seguimiento "</t>
  </si>
  <si>
    <r>
      <rPr>
        <b/>
        <sz val="10"/>
        <color rgb="FF000000"/>
        <rFont val="Arial"/>
        <family val="2"/>
      </rPr>
      <t>29/04/2025</t>
    </r>
    <r>
      <rPr>
        <sz val="10"/>
        <color rgb="FF000000"/>
        <rFont val="Arial"/>
        <family val="2"/>
      </rPr>
      <t xml:space="preserve"> MCT.  A la fecha, se está gestionando la contratación del proveedor Universidad de Antioquia (UdeA), seleccionado para el año 2025, con el fin de cumplir con el Plan de Capacitación Institucional (PIC) 2025. Actualmente, se ha generado el Certificado de Disponibilidad Presupuestal (CDP) para la aprobación final y la firma correspondiente en Gerencia.
En cuanto a las capacitaciones ejecutadas durante el periodo, se llevaron a cabo las capacitaciones a demanda solicitadas por las dependencias,  Oficina de Talento Humano, Oficina Asesora de Planeación  las cuales están detalladas en el Plan de Formación 2025. Para el periodo no hubo procesos de inducción y reindicción programados al no aplicar para los meses de marzo y abril 2025
 Las evidencias de las capacitaciones impartidas en este segundo bimestre se encuentran disponibles en la carpeta de seguimiento.
</t>
    </r>
  </si>
  <si>
    <r>
      <rPr>
        <b/>
        <sz val="10"/>
        <color theme="1"/>
        <rFont val="Arial"/>
        <family val="2"/>
      </rPr>
      <t>"18/06/2025</t>
    </r>
    <r>
      <rPr>
        <sz val="10"/>
        <color theme="1"/>
        <rFont val="Arial"/>
        <family val="2"/>
      </rPr>
      <t xml:space="preserve"> MCT.  A la fecha, se está gestionando la contratación del proveedor Universidad de Antioquia (UdeA), seleccionado para el año 2025, con el fin de cumplir con el Plan de Capacitación Institucional (PIC) 2025. Actualmente, se ha generado el Certificado de Disponibilidad Presupuestal (CDP) para la aprobación final y la firma correspondiente en Gerencia pero sigue pendiente de aprobación pars la contratación. 
En cuanto a las capacitaciones ejecutadas durante el periodo, se llevaron a cabo las capacitaciones a demanda solicitadas por las dependencias, Las evidencias de las capacitaciones impartidas en este tercer bimestre se encuentran disponibles en la carpeta de seguimiento evidenciando el plan de formación ejecutado.
Capacitación contexto laboral y respeto por la diferencia
Capacitación a demanda de la servidora Sandra Milena Calle 
Socialización sobre la circular de seguimiento de la Evaluación de desempeño laboral (EDL)
Conflicto de intereses, deberes y prohibiciones según la ley de 2019
Nota: Las evidencias como (asistencias, memorias y registro fotográfico) se necuentran con la Profesional Universitaria de la Oficina de Talento Humano en la carpeta del plan de formación 2025
"</t>
    </r>
  </si>
  <si>
    <t>"05/09/2025 MCT:  Durante el período evaluado se desarrollaron tanto las capacitaciones a demanda solicitadas por las diferentes dependencias, como aquellas programadas en el PIC, de acuerdo con el avance del cronograma establecido.
Las evidencias correspondientes a las capacitaciones realizadas en el tercer bimestre se encuentran disponibles en la carpeta de seguimiento, lo que permite verificar el cumplimiento del plan de formación ejecutado.
Nota: Las evidencias (listas de asistencia, memorias y registro fotográfico) reposan en la Oficina de Talento Humano, a cargo de la Profesional Universitaria responsable, en la carpeta del Plan de Formación 2025."</t>
  </si>
  <si>
    <t>"05/11/2025 MCT:  Durante el quinto bimestre, como período evaluado, se desarrollaron únicamente las capacitaciones programadas en el Plan Institucional de Capacitación (PIC) 2025 con la Universidad de Antioquia. No se realizaron capacitaciones adicionales a demanda durante este periodo. Toda la formación ejecutada corresponde al avance establecido en el cronograma definido.
Las evidencias correspondientes a las capacitaciones realizadas en el quinto bimestre se encuentran disponibles en la carpeta de seguimiento, lo que permite verificar el cumplimiento del plan de formación ejecutado.
Nota: Las evidencias (listas de asistencia, memorias y registro fotográfico) reposan en la Oficina de Talento Humano, a cargo de la Profesional Universitaria responsable, en la carpeta del Plan de Formación 2025.
Carpeta evidencias : 
https://indeportesantioquia.sharepoint.com/:f:/r/sites/SGC2/Documentos%20compartidos/3.1%20Evidencias%20deRriegos/Talento%20Humano/Evidencias%20Riesgos%202025/Riesgos%20de%20Gesti%C3%B3n%20y%20Fiscales%202025/TH-RG2-CAU1-CON2/Quinto%20Bimestre?csf=1&amp;web=1&amp;e=lq44Ix"</t>
  </si>
  <si>
    <t>TH-RF2-CAU1-CON1</t>
  </si>
  <si>
    <t xml:space="preserve">Posibilidad de afecto dañoso por pagos de nómina y seguridad social  con liquidaciones erróneas debido a la falta de  implementación de revisión de la nómina </t>
  </si>
  <si>
    <t xml:space="preserve"> por pagos de nómina y seguridad social  con liquidaciones erróneas</t>
  </si>
  <si>
    <t xml:space="preserve">debido a la falta de  implementación de revisión de la nómina </t>
  </si>
  <si>
    <t>"El Técnico de Nomina de la Oficina de Talento Humano , revisa y valida  la liquidación de la nómina y factores prestacionales permamentemente ,  con el apoyo de un  profesional idóneo de la Oficina de Talento Humano y/o Subgerencia Administrativa y Financiera. Este Control se realiza de forma manual.
En caso de no concordar lo reportado con la evidencia se  realizarán planes de mejoramiento para adecuar las liquidaciones de nómina y prestaciones sociales de los servidores .  El control  se ejecutará de acuerdo a la periodicidad establecida para el reporte del indicador.
Como evidencia del control  están los correos electrónicos con los  reportes de liquidación de nómina, papeles de trabajo y la designación profesional para el rol de revisión de la liquidación de nómina
"</t>
  </si>
  <si>
    <t>Correo electrónico, reportes de liquidación de nómina, papeles de trabajo, designación profesional para el rol de revisión de la liquidación de nómina</t>
  </si>
  <si>
    <t>31/03/2025: MCT  para el periodo de enero- febrero 2025 , la Técnica de Nómina  Ana Cecilia Jimenez, suministra información sobre las liquidaciones de nómina y Seguridad Social del personal vinculado, donde se indica que no hubo materialización del riesgo y,  se evidencian los pagos respectivos de manera conforme sin ninguna afectación económica.</t>
  </si>
  <si>
    <r>
      <rPr>
        <b/>
        <sz val="10"/>
        <color rgb="FF000000"/>
        <rFont val="Arial"/>
        <family val="2"/>
      </rPr>
      <t>29/04/2025</t>
    </r>
    <r>
      <rPr>
        <sz val="10"/>
        <color rgb="FF000000"/>
        <rFont val="Arial"/>
        <family val="2"/>
      </rPr>
      <t>: MCT Para el periodo de marzo y abril de 2025, la Técnica de Nómina, Ana Cecilia Jiménez, y la contratista Yudi Andrea Castañeda suministraron la información sobre las liquidaciones de nómina y Seguridad Social del personal vinculado. Se confirma que no se ha materializado el riesgo, ya que se evidencian los pagos correspondientes de manera conforme, sin ninguna afectación económica. Los procesos  de pago y liquidación han sido revisados y cumplen con los lineamientos establecidos por la entidad para este trámite. que no hubo materialización del riesgo y,  se evidencian los pagos respectivos de manera conforme sin ninguna afectación económica revisados de manera conforme segun los lineamientos de la entidad para este proceso.
Las evidencias se encuentran archivadas en la carpeta correspondiente al riesgo, como parte del seguimiento al proceso de nómina.</t>
    </r>
  </si>
  <si>
    <r>
      <rPr>
        <b/>
        <sz val="10"/>
        <color theme="1"/>
        <rFont val="Arial"/>
        <family val="2"/>
      </rPr>
      <t>"17/06/2025</t>
    </r>
    <r>
      <rPr>
        <sz val="10"/>
        <color theme="1"/>
        <rFont val="Arial"/>
        <family val="2"/>
      </rPr>
      <t>: MCT Durante el tercer bimestre del año (mayo-junio 2025), la Técnica de Nómina, Ana Cecilia Jiménez, y la contratista Yudi Andrea Castañeda suministraron la información relacionada con las liquidaciones de nómina y Seguridad Social del personal vinculado.
Se confirma que no se materializó el riesgo, ya que los pagos fueron realizados de manera oportuna y conforme, sin afectaciones económicas. Los procesos de liquidación y pago fueron revisados y cumplen con los lineamientos establecidos por la entidad.
Las evidencias de este seguimiento se encuentran archivadas en la carpeta correspondiente al riesgo, como parte del control del proceso de nómina."</t>
    </r>
  </si>
  <si>
    <t>"30/08/2025: MCT Durante el tercer bimestre del año (julio - agosto 2025), la Técnica de Nómina, Ana Cecilia Jiménez, y la contratista Yudi Andrea Castañeda suministraron la información relacionada con las liquidaciones de nómina y Seguridad Social del personal vinculado.
Durante el período se efectuaron oportunamente los pagos de nómina y prestaciones sociales. No obstante, se presentó materialización del riesgo en el mes de julio de 2025, debido a que:
El 30 de junio se realizaron pagos correspondientes a salario, salario retroactivo, tiempo suplementario y prestaciones sociales y en  la primera quincena de julio se efectuó el pago de la prima de servicios y retroactividad salarial con un incremento del 1,8%, según lo indicado en la resolución vigente en ese momento.
Posteriormente se evidenció que el porcentaje real de incremento debía ser del 1,711028%, lo que generó una diferencia que fue reintegrada al personal de planta. Las evidencias del seguimiento se encuentran archivadas en la carpeta correspondiente al riesgo, como parte del control del proceso de nómina.
Ahora bien, dado que se presentó materialización del riesgo, se propone incluir una acción de mejora en el Plan de Mejoramiento, programada para el mes de septiembre de 2025."</t>
  </si>
  <si>
    <t>"06/11/2025: MCT Durante quinto bimestre del año (septiembre- octubre 2025), la Técnica de Nómina, Ana Cecilia Jiménez, y la contratista Yudi Andrea Castañeda suministraron la información relacionada con las liquidaciones de nómina y Seguridad Social del personal vinculado, asi como la radicación de 7 incapacidades en el periodo mayores a 3 dias. No se presenta materializacion del riesgo y el proceso se ha desarrollado normalmente, se tuvo una novedad con unos intereses de mora de Seguridad Social pero este fue asumido por el ente del sistema de nómina. 
Durante el período se efectuaron oportunamente los pagos de nómina y prestaciones sociales."</t>
  </si>
  <si>
    <t>TH-RF3-CAU1-CON1</t>
  </si>
  <si>
    <t>Posibilidad de efecto dañoso por no cobro de las incapacidades médicas y/o licencias de maternidad y paternidad del personal de la Entidad, debido a la no realización del seguimiento a la gestión de cobro y recaudo ante las EPS y/o ARL</t>
  </si>
  <si>
    <t>por no cobro de las incapacidades médicas y/o licencias de maternidad y paternidad del personal de la Entidad</t>
  </si>
  <si>
    <t>debido a la no realización del seguimiento a la gestión de cobro y recaudo ante las EPS y/o ARL</t>
  </si>
  <si>
    <t>"El Técnico de Nómina de  la Oficina de Talento Humano , valida permamentemente la   implementación del procedimiento institucional para la liquidación de prestaciones sociales y otros factores, código  P-TH-04 y su  instructivo I-TH-04. Este Control se realiza de forma manual.
En caso de no concordar lo reportado con la evidencia se debe ejecurar la implementación de los trámites faltantes  para la liquidación de prestaciones sociales en el período vigente . El control  se ejecutará de acuerdo a la periodicidad establecida para el reporte del indicador.
Como evidencia del control  están los cobros radicados ante las EPS y/o ARL, comunicaciones internas, novedades de nómina reportadas."</t>
  </si>
  <si>
    <t>"Cobros radicados ante las EPS o ARL
Comunicaciones
Novedades de nómina"</t>
  </si>
  <si>
    <t>31/03/2025: MCT La servidora a cargo del proceso de nómina para los meses de enero y febrero 2025, realiza revisión y seguimiento al riesgo  por lo que se e identifica que se lleva control del 100% de las incapacidades generadas por los servidores de entidad, donde se registran el estado de cada una con sus respectivos radicados y los pagos recibidos por parte de las EPS o ARL prestadoras del servicio. La evidencia reposa en la carpeta de seguimiento a riesgos 2025</t>
  </si>
  <si>
    <r>
      <rPr>
        <b/>
        <sz val="10"/>
        <color rgb="FF000000"/>
        <rFont val="Arial"/>
        <family val="2"/>
      </rPr>
      <t xml:space="preserve">29/04/2025 </t>
    </r>
    <r>
      <rPr>
        <sz val="10"/>
        <color rgb="FF000000"/>
        <rFont val="Arial"/>
        <family val="2"/>
      </rPr>
      <t>MCT: Durante el periodo de marzo y abril de 2025, la servidora encargada del proceso de nómina realizó la revisión y el seguimiento correspondiente al riesgo. Se identificó que se lleva un control del 100% de las incapacidades generadas por los servidores de la entidad ( 9 incapacidades en marzo y 8 en abril) , registrando el estado de cada una, junto con sus respectivos radicados, así como los pagos recibidos de las EPS o ARL prestadoras del servicio. En consecuencia, no se ha materializado el riesgo asociado. La evidencia de este proceso se encuentra en la carpeta de seguimiento a riesgos 2025.</t>
    </r>
  </si>
  <si>
    <r>
      <rPr>
        <b/>
        <sz val="10"/>
        <color theme="1"/>
        <rFont val="Arial"/>
        <family val="2"/>
      </rPr>
      <t>"17/06/202</t>
    </r>
    <r>
      <rPr>
        <sz val="10"/>
        <color theme="1"/>
        <rFont val="Arial"/>
        <family val="2"/>
      </rPr>
      <t>5 MCT: Durante el tercer bimestre de 2025, la servidora encargada del proceso de nómina realizó la revisión y seguimiento correspondiente al riesgo identificado. Se evidenció un control del 100% sobre las incapacidades generadas por los servidores de la entidad, incluyendo el registro detallado del estado de cada una, sus respectivos radicados y los pagos efectuados por parte de las EPS o ARL correspondientes.
Como resultado, no se ha materializado el riesgo asociado. La evidencia de este seguimiento se encuentra archivada en la carpeta “Seguimiento a riesgos 2025”."</t>
    </r>
  </si>
  <si>
    <t>"30/08/2025 MCT: Durante el cuarto bimestre de 2025, las servidora encargada del proceso de nómina realizó la revisión y seguimiento correspondiente al riesgo identificado. Se evidenció un control del 100% sobre las incapacidades generadas por los servidores de la entidad, incluyendo el registro detallado del estado de cada una, sus respectivos radicados y los pagos efectuados por parte de las EPS o ARL correspondientes.
Como resultado, no se ha materializado el riesgo asociado. La evidencia de este seguimiento se encuentra archivada en la carpeta “Seguimiento a riesgos 2025”."</t>
  </si>
  <si>
    <t>"06/11/2025 MCT: Durante el quinto  bimestre de 2025, las servidora encargada del proceso de nómina realizó la revisión y seguimiento correspondiente al riesgo identificado. Se evidenció un control del 100% sobre las incapacidades generadas por los servidores de la entidad, incluyendo el registro detallado del estado de cada una, sus respectivos radicados y los pagos efectuados por parte de las EPS o ARL correspondientes.
Como resultado, no se ha materializado el riesgo asociado. La evidencia de este seguimiento se encuentra archivada en la carpeta “Seguimiento a riesgos 2025”."</t>
  </si>
  <si>
    <t>TH-RG5-CAU1-CON1</t>
  </si>
  <si>
    <t>Posibilidad de afectación económica por un inadecuado procesamiento  de la información histórica de nómina de la Entidad,  debido a la falta de personal capacitado con el perfil requerido y el respaldo de pares en el proceso que apoye la gestión para la búsqueda y generación adecuada de los  CETILES</t>
  </si>
  <si>
    <t>por un inadecuado procesamiento  de la información histórica de nómina de la Entidad</t>
  </si>
  <si>
    <t>Debido a la falta de personal capacitado con el perfil requerido y el respaldo de pares en el proceso que apoye la gestión para la búsqueda y generación adecuada de los  CETILES</t>
  </si>
  <si>
    <t>"El Jefe de la Oficina de Talento Humano , valida y establece permamentemente a los responsables de la generación de CETILES,  la Implementacíón de  procesos de formación y capacitación del(os) servidor(es) de apoyo en la identificación, comprensión y registro de la información en el CETIL y cada que haya el requerimiento de CETILES en la dependencia. Este Control se realiza de forma manual.
En caso de no concordar lo reportado con la evidencia  se llevarán a cabo mesas de trabajo y capacitaciones para el personal, con el fin de fortalecer el control según la periodicidad con la que se expida el CETIL. Como evidencia de este control, se incluirán actas de reunión, comunicaciones internas, planes de trabajo, los CETILES, así como la revisión con el CADA de las acciones para la organización de la información de la nómina."</t>
  </si>
  <si>
    <t>" Capacitaciones,  Comunicaciones de desingnacion de responsables para generar los cetiles,Actas de reunion, correos electronicos , listas de asistencia, Comunicaciones internas con el equipo de trabajo  y  el CADA, registros y/o reportes de información identificada.
"</t>
  </si>
  <si>
    <t>"31/03/2025: MCT  Se lleva a cabo una reunión con la Oficina Asesora de Planeación y la Oficina de Talento Humano, en la cual se identifica un riesgo de gestión derivado de la anulación de los riesgos anteriores, los cuales quedan inactivos. Como resultado, se incorpora un nuevo riesgo que abarca todo lo relacionado con CETILES, conforme a las evidencias disponibles y al control que puede ejercer y dar seguimiento la Oficina de Talento Humano.
Esta decisión responde a lo indicado por la Subgerencia Administrativa en el radicado N.° 202401017570 del 26 de noviembre de 2024, donde se señala que no se priorizó este tema en nómina, a diferencia de TRD y TVD, considerados prioritarios. En dicho documento, también se sugiere la asignación de recurso humano adicional para apoyar la búsqueda de información histórica de nómina.
A la fecha, se han designado responsables dentro del equipo de Talento Humano, en coordinación con sus pares del proceso, y se programará  una capacitación para el primer semestre sobre el cargue de la información de CETILES."</t>
  </si>
  <si>
    <r>
      <rPr>
        <b/>
        <sz val="10"/>
        <color rgb="FF000000"/>
        <rFont val="Arial"/>
        <family val="2"/>
      </rPr>
      <t>30/04/2025</t>
    </r>
    <r>
      <rPr>
        <sz val="10"/>
        <color rgb="FF000000"/>
        <rFont val="Arial"/>
        <family val="2"/>
      </rPr>
      <t xml:space="preserve"> MCT:Durante el segundo bimestre, la Oficina de Talento Humano ha continuado con la gestión del riesgo asociado al sistema CETIL, implementando acciones orientadas al fortalecimiento de los controles y a la mitigación de posibles inconsistencias. Las principales actividades realizadas incluyen:
1. Capacitación y actualización de responsables:
El 22 de abril se realizó una reunión de seguimiento para aclarar dudas sobre el instructivo de nuevas asignaciones elaborado el 21 de abril. En este espacio se compartió el enlace del Ministerio de Hacienda para que los funcionarios puedan acceder de forma individual a la capacitación ofrecida. Se adjuntan evidencias, incluyendo participación previa de funcionarios en años anteriores; así como la designación de responsables del proceso desde la Oficina de Talento Humano
2. Seguimiento de solicitudes CETIL:
Se mantiene actualizado el control de solicitudes en la matriz de situaciones administrativas. A la fecha, se han tramitado todas las solicitudes, con excepción de una en curso (María Lucy Monsalve), actualmente en proceso de expedición del certificado. Las demás solicitudes han sido atendidas en los tiempos establecidos.
3. Corrección de inconsistencias:
Se han identificado y corregido inconsistencias en la información de nómina y en las historias laborales. Estas acciones han sido coordinadas entre la profesional encargada de revisión y la responsable de generar las certificaciones en CETIL, con evidencias adjuntas del proceso.
4. Consulta y digitalización de nóminas físicas:
Para la consulta de información física almacenada en el archivo CADA, se gestiona autorización previa con dicha oficina. Aunque existen limitaciones por falta de personal y herramientas, se han adelantado procesos de digitalización con apoyo institucional, abarcando documentos de los años 1979 a 1989. Esta labor, aunque manual y lenta, ha permitido mitigar riesgos asociados a la pérdida de información histórica.
Desde 2023 se ha cumplido oportunamente con todas las solicitudes. Se recuerda que los nuevos responsables de generar certificaciones en el sistema CETIL deben diligenciar el formulario correspondiente para su respectiva creación ante el Ministerio. Las evidencias se encuentran archivadas en la carpeta correspondiente al riesgo, como parte del seguimiento al proceso.</t>
    </r>
  </si>
  <si>
    <r>
      <rPr>
        <b/>
        <sz val="10"/>
        <color theme="1"/>
        <rFont val="Arial"/>
        <family val="2"/>
      </rPr>
      <t>10/06/2025</t>
    </r>
    <r>
      <rPr>
        <sz val="10"/>
        <color theme="1"/>
        <rFont val="Arial"/>
        <family val="2"/>
      </rPr>
      <t xml:space="preserve"> MCT: En este periodo se tramitó un CETIL, de manera conforme, con el acompañamiento de los responsables del proceso, según lo registrado en la matriz de situaciones administrativas. Como evidencia, se encuentra disponible el correo relacionado con el trámite, y la información detallada reposa en las historias laborales archivadas en la Oficina de Talento Humano.</t>
    </r>
  </si>
  <si>
    <t>30/08/2025 MCT: En este periodo se tramitaron dos  CETILES, de manera conforme, con el acompañamiento de los responsables del proceso, según lo registrado en la matriz de situaciones administrativas. Como evidencia, se encuentra disponible el correo relacionado con el trámite, y la información detallada reposa en las historias laborales archivadas en la Oficina de Talento Humano.</t>
  </si>
  <si>
    <t>05/11/2025 MCT: En este periodo se tramitaron cuatro(04) CETILES, de manera conforme, sin presentarse materializacion de riesgos, con el acompañamiento de los responsables del proceso, según lo registrado en la matriz de situaciones administrativas. Como evidencia, se encuentra disponible el correo relacionado con el trámite, y la información detallada reposa en las historias laborales archivadas en la Oficina de Talento Humano.</t>
  </si>
  <si>
    <t>GD-RG1-CAU1-CON1</t>
  </si>
  <si>
    <t> Profesional Universitario Coordinador de Equipo "CADA".</t>
  </si>
  <si>
    <t>Posibilidad de afectación reputacional y/o económica debido a la carencia de instrumentos de valoración documental, para orientar la conformación y organización archivística de los fondos documentales a cargo de la entidad.</t>
  </si>
  <si>
    <t xml:space="preserve">Por la falta de los instrumentos para reglar el ciclo de vida </t>
  </si>
  <si>
    <t>Debido a la desactualización y no elaboración de los instrumentos de valoración documental: Tablas de Retención Documental y Tablas de Valoración Documental.</t>
  </si>
  <si>
    <t>"
1. El equipo CADA, desde el proceso de Gestión Documental, con una frecuencia al menos trimestral, genera las alertas institucionales respecto a la carencia y desactualización de los instrumentos de valoración documental, e incluye la elaboración de los mismos como actividades en los instrumentos de planeación del proceso PINAR y plan de acción. Este control se realiza de manera manual y es preventivo. En caso de no aplicar el control el proceso puede continuar con la desactualización de los instrumentos archivísticos base para la implementación de la política archivística. Como evidencia se encuentran las alertas e informes de seguimiento a la gestión documental.
"</t>
  </si>
  <si>
    <t>"Alertas de gestión documental
Informes de Actividades del CADA (Semestrales)
Avance en Plan de Acción"</t>
  </si>
  <si>
    <t>"28/02/2025 Se actualizó el PINAR de Indeportes Antioquia incluyendo los proyuectos relativos a la gestión de TRD en fase de convalidación y TVD para formular a partir de los avances logrados en iventarios e historias instutucionales durante la vigencia 2024. En su versión 4 está públicado en la sección de transparencia de la entidad: chrome-extension://efaidnbmnnnibpcajpcglclefindmkaj/https://indeportesantioquia.gov.co/wp-content/uploads/2025/01/01-PINAR.pdf 
En lo que se refiere a TRD: Se remitieron las Tablas de Retención Documental aprobadas por Indeportes Antioquia al Consejo Departamental de Archivos, para su evaluación y convalidación así:
TRD del período de vida 2013:  radicado externo Indeportes 202503000672 con radicado recibido de la Gobernación de Antioquia 2025010065108
TRD del período de vida 2023: radicado externo Indeportes 202503000674 con radicado recibido de la Gobernación de Antioquia 2025010065347
El pasado 19 de febrero de 2025 mediante radicado 202502000851 el Consejo Departamental de Archivos informó a Indeportes Antioquia que las TRD del período de Vida 2013, luego de acta de revisión de requisitos el instrumento continuaba trámite con el Comité Evaluador.
El pasado 20 de febrero de 2025 mediante radicado 202502000854 el Consejo Departamental de Archivos informó a Indeportes Antioquia que las TRD del período de Vida 2023, luego de acta de revisión de requisitos el instrumento continuaba trámite con el Comité Evaluador.
Pese a estos avances se reporta como materializado el riesgo hasta tanto con el instrumento archivístico convalidado se puedad dara completa aplicación al mismo.
"</t>
  </si>
  <si>
    <r>
      <rPr>
        <b/>
        <sz val="10"/>
        <color rgb="FF000000"/>
        <rFont val="Arial"/>
        <family val="2"/>
      </rPr>
      <t xml:space="preserve">05/05/2025 </t>
    </r>
    <r>
      <rPr>
        <sz val="10"/>
        <color rgb="FF000000"/>
        <rFont val="Arial"/>
        <family val="2"/>
      </rPr>
      <t>Se reporta como materiazado el riesgo. Indeportes Antioquia tiene en trámite la convalidación de las TRD ante al Consejo Departametal de Archivos de Antoquia (Radicados Gobant 2025010065108 y 2025010065347). Van alredor de 40 días hábiles de los 60 que tiene, según el Acuerdo AGN 001 de 2024, para emitir el primer concepto de convalidación.
Dada la espera de las gestiones por parte del CDA, no se generan evidencias para este bimestre.</t>
    </r>
  </si>
  <si>
    <r>
      <rPr>
        <b/>
        <sz val="10"/>
        <color theme="1"/>
        <rFont val="Arial"/>
        <family val="2"/>
      </rPr>
      <t>"01/07/2025</t>
    </r>
    <r>
      <rPr>
        <sz val="10"/>
        <color theme="1"/>
        <rFont val="Arial"/>
        <family val="2"/>
      </rPr>
      <t xml:space="preserve"> Se reporta como materiazado el riesgo. Indeportes Antioquia tiene en trámite la convalidación de las TRD ante al Consejo Departametal de Archivos de Antoquia (Radicados Gobant 2025010065108 y 2025010065347). 
Durane el bimestre el Consejo Departamental de Archivos devolvió el primer concepto sobre cada uno de los instrumentos. Además, Indeportes realizó la solicitud de prórroga para la presentación de ajustes, esta fue concedida por la Gobernación de Antioquia. Se anexan copias de las comunicaciones radicadas."</t>
    </r>
  </si>
  <si>
    <t>"05/09/2025 Se reporta como materiazado el riesgo. Indeportes Antioquia tiene en trámite la convalidación de las TRD ante al Consejo Departametal de Archivos de Antoquia (Radicados Gobant 2025010065108 y 2025010065347). 
Las TRD 2013 y 2023, continuan en proceso de convalidación. Luego de que el proveedor realizará los ajustes sobre los instrumentos y el Comité de Gestión y Desempeño de Indeportes Antioquia los aprobara, se remitió al Consejo Departamental de Archivos de Antioquia los ajustes requeridos a las TRD mediante los radicados 202503003629 para las TRD 2013 y 202503003630 para las TRD 2023. En este sentido, se continúa conel trámite ante la instancia convalidadora.
 Se anexan copias de las comunicaciones radicadas con la respuesta a la solicitud de ajuste de las TRD"</t>
  </si>
  <si>
    <t>"19/11/2025 Indeportes Antioquia continua con el trámite de convalidación de las TRD 2013 y 2023 ante al Consejo Departametal de Archivos de Antoquia. El proveedor se encuentra realizando el segundo ajuste requerido por el ente convalidador.
Además, en el marco del contrato 563 de 2025 se inicio la elaboración de las Tablas de Valoración Documental TVD para los fondos Coldeportes e Indeportes.
Se reporta como no materializado el riesgo en razón a que no se han generado observaciones reputacionales a causa de la desactualización de los instrumentos archivísticos de valoración."</t>
  </si>
  <si>
    <t>GD-RG2-CAU1-CON1</t>
  </si>
  <si>
    <t>Posbilidad afectación reputacional por error en la radicación de comunicaciones recibidas en la Ventanilla Única y actos administrativos (Resoluciones y Circulares)</t>
  </si>
  <si>
    <t xml:space="preserve">Por error de los servidores públicos del CADA en la radicación y direccionamiento de documentos en el Sistema Mercurio </t>
  </si>
  <si>
    <t>Debido a la baja aplicación o desconocimiento de los procedimientos de recepción y trámite</t>
  </si>
  <si>
    <t>"1. El profesional Universitario del CADA, con una frecuencia mensual, mantiene actualizado el formato F-GD-46 Malla de Tema de Radicación, así como el Instructivo de Recepción y Radicación de Documentos en la Ventanilla Única.
Este control se realiza de manera manual y preventivo. En caso de no aplicarse el control se puede estar implementado acciones obsoletas en el proceso de radicación y direccionamiento. Como evidencia del control se encuentran la malla de temas y el instructivo actualizado.
2. El equipo de Radicación del CADA revisa de manera diaria las bandejas de radicación en el Sistema de Gestión Documental Mercurio, valida los comentarios de devolución, corrige de inmediato y enruta nuevamente. Este control se realiza de manera manual y preventivo. En caso de no aplicarse el control se pueden materializar radicados direccionados erróneamente. La evidencia del control son los radicados en el sistema de gestión documental mercurio.
3. El profesional Universitario del CADA, con frecuencia mensual, mediante el análisis de las causales de la devolución de comunicaciones oficiales y PQRSDF determina en qué casos se trata de inconsistencias en la identificación del asunto o la oficina competente y plantea las acciones de mejora pertinentes. Este control se realiza de manera manual y preventivo. En caso de no aplicarse el control se pueden materializar radicados direccionados erróneamente. La evidencia del control son los radicados en el sistema de gestión documental mercurio.
4. Un servidor Público del CADA, con frecuencia semanal, revisa aleatoriamente y coteja las imágenes de las resoluciones y circulares radicadas durante la semana inmediatamente anterior. Este control se realiza de manera manual y preventiva. En caso de no aplicarse el control se pueden materializar imágenes inconsistentes en el sistema. Como evidencia del control se encuentran los actos administrativos. La evidencia del control son los radicados en el sistema de gestión documental mercurio.
"</t>
  </si>
  <si>
    <t>"Mensual
Diario
Semestral"</t>
  </si>
  <si>
    <t>"Reportes extractados del Sistema Mercurio
Informes de actividades del CADA"</t>
  </si>
  <si>
    <t>"El formato F-GD-46 Malla de Temas de Radicación se encuentra actualziado y en uso por parte del equipo de radicación
Se ralizó la revisión del reporte de devoluciones al radicador entre el 01 de enero y el 28 de febrero de 2025, encontrándose lo siguiente:
90 devoluciones al radicador encontrando como principal causal el imcumplimiento de requisitos, lo que se traduce en ajustes a los documentos por parte de los remitentes. Las causales no contituyen la materialización del riego para el CADA. En el bimestre se radicaron 1123 documentos recibidos. Por esto se reporta como no materializado el riesgo.
"</t>
  </si>
  <si>
    <r>
      <rPr>
        <b/>
        <sz val="10"/>
        <color rgb="FF000000"/>
        <rFont val="Arial"/>
        <family val="2"/>
      </rPr>
      <t>05/05/2025</t>
    </r>
    <r>
      <rPr>
        <sz val="10"/>
        <color rgb="FF000000"/>
        <rFont val="Arial"/>
        <family val="2"/>
      </rPr>
      <t xml:space="preserve"> El formato F-GD-46 Malla de Temas de Radicación se encuentra actualziado y en uso por parte del equipo de radicación
Se ralizó la revisión del reporte de devoluciones al radicador entre el 01 de marzo y el 30 de abril de 2025, encontrándose lo siguiente:
120 devoluciones al radicador, en las siguientes categorías: 51 por ajustes a cuentas de cobro, 47 al radicador virtual con el fin de editar la ficha y proceder con el direccionamiento. Además, las 22 restantes corresponden a 6 reasignaciones por competencia y 16 para ajuste en la ficha de categorización de PQRSDF. Estas 22 representan el 1% por ciento de los 1968 radicados recibidos en el período, en todos los caso se realizaron los ajustes correspondientes. 
 Por esto se reporta como no materializado el riesgo. Se adjunta como evidencia el reporte extraído del Sistema de Gestión Documental Mercurio.</t>
    </r>
  </si>
  <si>
    <r>
      <rPr>
        <b/>
        <sz val="10"/>
        <color theme="1"/>
        <rFont val="Arial"/>
        <family val="2"/>
      </rPr>
      <t>"01/05/2025</t>
    </r>
    <r>
      <rPr>
        <sz val="10"/>
        <color theme="1"/>
        <rFont val="Arial"/>
        <family val="2"/>
      </rPr>
      <t xml:space="preserve"> El formato F-GD-46 Malla de Temas de Radicación se encuentra actualziado y en uso por parte del equipo de radicación
Se ralizó la revisión del reporte de devoluciones al radicador entre el 01 de mayo y el 30 de junio de 2025, encontrándose lo siguiente:
120 devoluciones al radicador, en las siguientes categorías: 51 por ajustes a cuentas de cobro, 47 al radicador virtual con el fin de editar la ficha y proceder con el direccionamiento. Además, las 22 restantes corresponden a 6 reasignaciones por competencia y 16 para ajuste en la ficha de categorización de PQRSDF. Estas 22 representan el 1% por ciento de los 1968 radicados recibidos en el período, en todos los caso se realizaron los ajustes correspondientes. 
 Por esto se reporta como no materializado el riesgo. Se adjunta como evidencia el reporte extraído del Sistema de Gestión Documental Mercurio. El total de radicados fue de 1899 y las devoluciones representan el 12,10%. De las causales fueron responsabilidad directa del CADA el 0,12%, las demás devoluciones son propias de las dinámicas de ruta de PQRSDF y de pagos."</t>
    </r>
  </si>
  <si>
    <t>"05/09/2025 El formato F-GD-46 Malla de Temas de Radicación se encuentra actualziado y en uso por parte del equipo de radicación
Se ralizó la revisión del reporte de devoluciones al radicador entre el 01 de julio y el 31 de agosto de 2025, encontrándose lo siguiente:
174 devoluciones al radicador, en las siguientes categorías: 67 por ajustes a cuentas de cobro, 40 al radicador virtual con el fin de editar la ficha y proceder con el direccionamiento, 33 al radicador virtual para edición de ficha, 29 por temas asociados al trámite en las dependencias, 4 por error del CADA y 1 para anulación. Estas 4 representan el 0,20% por ciento de los 1979 radicados recibidos en el período, en todos los caso se realizaron los ajustes correspondientes. 
 Por esto se reporta como no materializado el riesgo. Se adjunta como evidencia el reporte extraído del Sistema de Gestión Documental Mercurio."</t>
  </si>
  <si>
    <t>"19/11/2025 El formato F-GD-46 Malla de Temas de Radicación se encuentra actualizado y en uso por parte del equipo de radicación
Se ralizó la revisión del reporte de devoluciones al radicador entre el 01 de septiembre y el 31 de octubre de 2025, encontrándose lo siguiente:
192 devoluciones al radicador, en las siguientes categorías: 4 de ellas para corregir imagen o anexos del racicado, los demás casos hacen alusión a las correciones dadas en el marco de las  rutas de pago (141 radicados) En todos los casos las correcciones se realizaron de manera inmediata.
Duante septiembre y octubre se recibieron 2101 radicados. 
Se reporta como no materializado el riesgo, debido a la corrección inmediata de los radicados y a que no se han generado quejas o reclamos sobre el proceso."</t>
  </si>
  <si>
    <t>CA-RG2-CAU1-CON1</t>
  </si>
  <si>
    <t xml:space="preserve">Posibilidad de afectación economical por el incumplimiento de las partes respecto a las obligaciones contractuales, debido a la no ejecución del contrato de acuerdo a las condiciones convenidas y lo estipulado por la ley, reglamentos, procedimientos y demás normas reglamentarias de la contratación estatal. </t>
  </si>
  <si>
    <t>Por el incumplimiento de las partes respecto a las obligaciones contractuales</t>
  </si>
  <si>
    <t xml:space="preserve">Debido a la no ejecución del contrato de acuerdo a las condiciones convenidas y lo estipulado por la ley, reglamentos, procedimientos y demás normas reglamentarias de la contratación estatal. </t>
  </si>
  <si>
    <t>"Las partes contractuales, el supervisor designado y el Ordenador del Gasto deben realizar la ejecución del contrato de acuerdo a lo convenido y estipulado en la ley, manual, procedimientos y demás normas,
Organizar Control"</t>
  </si>
  <si>
    <t>Diariamente</t>
  </si>
  <si>
    <t>documentos contractuales</t>
  </si>
  <si>
    <r>
      <rPr>
        <b/>
        <sz val="10"/>
        <color rgb="FF000000"/>
        <rFont val="Arial"/>
        <family val="2"/>
      </rPr>
      <t>08/05/2025</t>
    </r>
    <r>
      <rPr>
        <sz val="10"/>
        <color rgb="FF000000"/>
        <rFont val="Arial"/>
        <family val="2"/>
      </rPr>
      <t>: De acuerdo a lo informado por la profesional universitaria, Diana Dulcey, en los meses de marzo y abril de 2025 no hemos sido notificados de ninguna providencia con ese alcance, razon por la que no se ha materizado dicho riesgo</t>
    </r>
  </si>
  <si>
    <t>"04/11/2025.De acuerdo a lo informado por Diana DulceyNo hay sentencia condenatoriaPero si se detectó riesgo por no presentar demanda de controversias contractuales en término legal
24/11/2025: para los meses de septiembre y octubre no se allegaron a la oaj informes por presuntos incumplimiento. con relación a los contratos de prestacion de servicios los informes se pasan cada vez que el contratista radique la cuenta"</t>
  </si>
  <si>
    <t>CA-RG3-CAU1-CON1</t>
  </si>
  <si>
    <t xml:space="preserve">Posibilidad de afectación económica  por no realizar la liquidación de los contratos y convenios en los tiempos establecidos en el contrato y/o Ley debido a la falta de recursos operativos, administrativos, financieros y técnicos </t>
  </si>
  <si>
    <t xml:space="preserve">Por no realizar la liquidación de los contratos y convenios en los tiempos establecidos en el contrato y/o Ley </t>
  </si>
  <si>
    <t xml:space="preserve">Debido a la falta de recursos operativos, administrativos, financieros y técnicos </t>
  </si>
  <si>
    <t>El supervisor designado y ordenador del gasto deben realizar la liquidación de los contratos y convenios en los términos contractuales y legales establecidos</t>
  </si>
  <si>
    <t>formato F-CA 54- acta de liquidación de contratos</t>
  </si>
  <si>
    <r>
      <rPr>
        <b/>
        <sz val="10"/>
        <color rgb="FF000000"/>
        <rFont val="Arial"/>
        <family val="2"/>
      </rPr>
      <t>08/05/2025:</t>
    </r>
    <r>
      <rPr>
        <sz val="10"/>
        <color rgb="FF000000"/>
        <rFont val="Arial"/>
        <family val="2"/>
      </rPr>
      <t xml:space="preserve"> De acuerdo a lo informado por la profesional universitaria, Diana Dulcey, en los meses de enero y febrero de 2025 no hemos sido notificados de ninguna providencia con ese alcance, razon por la que no se ha materizado dicho riesgo</t>
    </r>
  </si>
  <si>
    <r>
      <rPr>
        <b/>
        <sz val="10"/>
        <color theme="1"/>
        <rFont val="Arial"/>
        <family val="2"/>
      </rPr>
      <t>24/06/2025:</t>
    </r>
    <r>
      <rPr>
        <sz val="10"/>
        <color theme="1"/>
        <rFont val="Arial"/>
        <family val="2"/>
      </rPr>
      <t xml:space="preserve"> De acuerdo a lo informado por la profesional universitaria, Diana Dulcey, en los meses de MAYO Y JUNIO de 2025 no hemos sido notificados de ninguna providencia con ese alcance, razon por la que no se ha materizado dicho riesgo</t>
    </r>
  </si>
  <si>
    <t>"04/11/2025. De acuerdo a lo informado por Diana Dulcey.No hay sentencia condenatoriaPero si se detectó riesgo por no presentar demanda de controversias contractuales en término legal
24/11/2025: De acuerdo a lo infromado por el rol logistico del proceso de contratacion las modificaciones del PAA se han realizado de acuerdo a los olicitado por los subgerentes"</t>
  </si>
  <si>
    <t>CA-RF1-CAU1-CON1</t>
  </si>
  <si>
    <t>Posibilidad de efecto dañoso sobre recursos públicos por irregularidades en la contratación; debido a no acatar la nornatividad contractual.</t>
  </si>
  <si>
    <t>Por irregularidades en la contratación</t>
  </si>
  <si>
    <t>debido a no acatar la nornatividad contractual</t>
  </si>
  <si>
    <t>Los integrantes del Comité Asesor y Evaluador, el supervisor y el ordenador del gasto deben observar las normas legales sobre contratación y las guias con que cuenta la entidad para el desarrollo de su labor dentro del proceso contractual</t>
  </si>
  <si>
    <t>P-CA-05 Procedimiento de Contratación, Manual de Contratación, Estatuto de la Contatación</t>
  </si>
  <si>
    <r>
      <rPr>
        <b/>
        <sz val="10"/>
        <color rgb="FF000000"/>
        <rFont val="Arial"/>
        <family val="2"/>
      </rPr>
      <t>08/05/2025</t>
    </r>
    <r>
      <rPr>
        <sz val="10"/>
        <color rgb="FF000000"/>
        <rFont val="Arial"/>
        <family val="2"/>
      </rPr>
      <t>: De acuerdo a lo informado por la profesional universitaria, Diana Dulcey, en los meses de enero y febrero de 2025 no hemos sido notificados de ninguna providencia con ese alcance, razon por la que no se ha materizado dicho riesgo</t>
    </r>
  </si>
  <si>
    <r>
      <rPr>
        <b/>
        <sz val="10"/>
        <color theme="1"/>
        <rFont val="Arial"/>
        <family val="2"/>
      </rPr>
      <t>24/06/202</t>
    </r>
    <r>
      <rPr>
        <sz val="10"/>
        <color theme="1"/>
        <rFont val="Arial"/>
        <family val="2"/>
      </rPr>
      <t>5: De acuerdo a lo informado por la profesional universitaria, Diana Dulcey, en los meses de MAYO Y JUNIO de 2025 no hemos sido notificados de ninguna providencia con ese alcance, razon por la que no se ha materizado dicho riesgo</t>
    </r>
  </si>
  <si>
    <t>04/11/2025. De acuerdo a lo informado por Diana DulceyNo hay sentencia condenatoriaPero si se detectó riesgo por no presentar demanda de controversias contractuales en término legal
24/11025: se alegan las actas del comite de contratacion para el periodo comprendido</t>
  </si>
  <si>
    <t>CA-RG4-CAU1-CON1</t>
  </si>
  <si>
    <t xml:space="preserve">Posibilidad de afectación reputacional por no realizar una adecuada planeación del proceso contractual debido a la falta de análisis, estudio y revisión de los componentes técnico, financiero, administrativo y jurídico de la etapa precontractual. </t>
  </si>
  <si>
    <t>por no realizar una adecuada planeación del proceso contractual</t>
  </si>
  <si>
    <t>debido a la falta de análisis, estudio y revisión de los componentes técnico, financiero, administrativo y jurídico de la etapa precontractual.</t>
  </si>
  <si>
    <t>Alto</t>
  </si>
  <si>
    <t>El ordenador del gasto designará los integrantes del Comité Asesor y Evaluador  quienes dentro de su competencia estructuraran técnica, financiera y juridicmente el proceso, para que este lo presente para ser analizado por el Comité de contración previa revisión del  Jefe Juridico, quien procedara e emitir su recomendación a tráves de la  constancia respectiva de tal manera que termine en la suscripción por parte del Ordenador del gasto.  cuando un proceso no pasa completamente el comité de contratación o se emiten observaciones y no se subsanan por parte del Ordenador y del CAE, este se devuelve definitivamente a la dependencia.</t>
  </si>
  <si>
    <t xml:space="preserve">El comité sesiona 2 veces a la semana salvo situaciones excepcionales </t>
  </si>
  <si>
    <t>La constancia de recomendación del Comité de contratación y los Estudios previos firmados con su debido soporte</t>
  </si>
  <si>
    <t xml:space="preserve">24/11/2025: para el periodo comprendido los integrantes de los diferentes CAE pasaron los procesos al comité de contratación para su respectivo analisis. se adjunta las actas del comite de contratacion </t>
  </si>
  <si>
    <t>CA-RG5-CAU1-CON1</t>
  </si>
  <si>
    <t xml:space="preserve">Posibilidad de afectación económica  por la inoportunidad en la contratación de las necesidades debido a la falta de planeación por parte de las dependencias </t>
  </si>
  <si>
    <t>por la inoportunidad en la contratación de las necesidades</t>
  </si>
  <si>
    <t>debido a la falta de planeación por parte de las dependencias</t>
  </si>
  <si>
    <t>El comité de gerencia verifica y  aprobrará cada vigencia  el Plan Anual de Adquisicones  V0, previa revisión de los ordendaores de cada dependencia y jefes de oficina en el momento,de elaboración del anteproyecto presupuesto, En caso de no estar de acuerdo con las necesidades allí  expuestas devolvera a cada dependencia para que realice los ajustes pertinentes  a través de la ruta de modificaicones del PAA como evidencia dle control está el acta de comtié de gerencia y el trámite de modificaciones por correo electronico.</t>
  </si>
  <si>
    <t>24/11/2025: me permito informar que durante los meses de septiembre y octubre se realizaron 63 modificaciones al Plan Anual de Adquisiciones (PAA). Al cierre del periodo, no se encuentra ninguna modificación pendiente, y todos los trámites fueron gestionados conforme al flujo de aprobaciones establecido.</t>
  </si>
  <si>
    <t>GP-RG1-CAU1-CON1</t>
  </si>
  <si>
    <t>Posibilidad de afectación reputacional, por fallas en la conectividad debido canales de internet contratados sin opciones de redundancia</t>
  </si>
  <si>
    <t>Por fallas en la conectividad.</t>
  </si>
  <si>
    <t>Canales de internet contratados sin opciones de redundancia.</t>
  </si>
  <si>
    <t>Fallas Tecnológicas</t>
  </si>
  <si>
    <t>En reunión realizada el 01 de spetiembre con los técnicos de la oficina de sistemas, se revisan los riesgos identificados asi como los controles de los mismos, y se determina que el control sigue siendo adecuado, y que no se ha materialzado el riesgo en el cuarto bimestre del año. en la etapa precontractual edel proceso de infreatructura se han detallado las mejoras y el cumplimiento de las especificaciones minimas requeridas para garantizar la correcta conectividad.
En caso que las especificaciones no garanticen el cumplimiento del control, se deberán modificar realizando el ajuste necesario al contrato.
Como evidencia quedan los estudios previos y especificaciones técnicas de los procesos de contratación de internet. "</t>
  </si>
  <si>
    <t>Única</t>
  </si>
  <si>
    <t>Estudios previos y especificaciones técnicas</t>
  </si>
  <si>
    <t>En reunión realizada el miercoles 05 de marzo la jefe de la oficina de sistemas en conjunto con el tecnico de la oficina se reunieron y revisaron que el riesgo no se materializó y que el control sigue siendo adecuado.</t>
  </si>
  <si>
    <t xml:space="preserve">En reunión realizada el 23 de abril con el técnico de la oficina de sistemas, se revisan los riesgos identificados asi como los controles de los mismos, y se determina que el control sigue siendo adecuado, y que no se ha materialzado el riesgo en el segundo bimestre del año. </t>
  </si>
  <si>
    <r>
      <t xml:space="preserve">el </t>
    </r>
    <r>
      <rPr>
        <b/>
        <sz val="10"/>
        <color theme="1"/>
        <rFont val="Arial"/>
        <family val="2"/>
      </rPr>
      <t xml:space="preserve">01 e julio de 2025 </t>
    </r>
    <r>
      <rPr>
        <sz val="10"/>
        <color theme="1"/>
        <rFont val="Arial"/>
        <family val="2"/>
      </rPr>
      <t>se revisan los riesgos identificados asi como los controles de los mismos, y se determina que el control sigue siendo adecuado, a pesar que se presentó una falla en la conectividad, la misma no sobrepaso los niveles minimo de disponibilidad contratados, por lo cual no se materializa el riesgo.</t>
    </r>
  </si>
  <si>
    <t>En reunión realizada el 01 de spetiembre con los técnicos de la oficina de sistemas, se revisan los riesgos identificados asi como los controles de los mismos, y se determina que el control sigue siendo adecuado, y que no se ha materialzado el riesgo en el cuarto bimestre del año. en la etapa precontractual edel proceso de infreatructura se han detallado las mejoras y el cumplimiento de las especificaciones minimas requeridas para garantizar la correcta conectividad.</t>
  </si>
  <si>
    <t>En reunión realizada el 03 de noviembre con los técnicos de la oficina de sistemas, se revisan los riesgos identificados asi como los controles de los mismos, y se determina que el control sigue siendo adecuado, y que no se ha materialzado el riesgo en el quinto bimestre del año. en la etapa precontractual del proceso de infreatructura tecnologica para Indeportes Antioquia se han detallado las mejoras y el cumplimiento de las especificaciones minimas requeridas para garantizar la correcta conectividad.</t>
  </si>
  <si>
    <t>GP-RG2-CAU1-CON1</t>
  </si>
  <si>
    <t>Posibilidad de afectación reputacional, por mal funcionamiento de los aplicativos críticos (Mercurio, Sicof, Internet, DeportesAnt), debido parametrizaciiones mayores inadecuadas</t>
  </si>
  <si>
    <t>Por mal funcionamiento de los aplicativos críticos (Mercurio, Sicof, Internet, DeportesAnt).</t>
  </si>
  <si>
    <t>Debido a una parametrización inadecuada.</t>
  </si>
  <si>
    <t>Ejecución de Administración de procesos</t>
  </si>
  <si>
    <t>"La jefe de la oficina de sistemas de forma anual verifica las especificaciones técnicas a contratar en los servicios de conectividad, que permitan contar con mayor estabilidad y respaldo y con opciones de redundancia para la continuidad del servicio, esto se realiza de forma manual en el documento de especificaciones técnicas del proceso contractual. 
En caso que las especificaciones no garanticen el cumplimiento del control, se deberán modificar realizando el ajuste necesario al contrato.
Como evidencia quedan los estudios previos y especificaciones técnicas de los procesos de contratación de internet. "</t>
  </si>
  <si>
    <r>
      <t xml:space="preserve">el </t>
    </r>
    <r>
      <rPr>
        <b/>
        <sz val="10"/>
        <color theme="1"/>
        <rFont val="Arial"/>
        <family val="2"/>
      </rPr>
      <t>01 de julio de 2025</t>
    </r>
    <r>
      <rPr>
        <sz val="10"/>
        <color theme="1"/>
        <rFont val="Arial"/>
        <family val="2"/>
      </rPr>
      <t xml:space="preserve"> se revisan los riesgos identificados asi como los controles de los mismos, y se determina que el control sigue siendo adecuado, y que a pesar de presentar fallas en el aplicativo de Mercurio y Sicof, las mismas no se dieron por parametrizaciones mayores inadecuadas, por el contrario se han realizado acciones para mitigar el riesgo de mal funcionamiento, por lo cual no se ha materialzado el riesgo en el tercer bimestre del año. </t>
    </r>
  </si>
  <si>
    <t xml:space="preserve">En reunión realizada el 01 de spetiembre con los técnicos de la oficina de sistemas, se revisan los riesgos identificados asi como los controles de los mismos, y se determina que el control sigue siendo adecuado, y que no se ha materialzado el riesgo en el cuarto bimestre del año. si bien mercurio ha presentado fallas no se han debido a parametrizaciones mayores inadecuadas , y se ha venido dando seguimiento y plan de mejora con el error que se ha venido presentando en la base de datos. </t>
  </si>
  <si>
    <t xml:space="preserve">En reunión realizada el 03 de noviembre con los técnicos de la oficina de sistemas, se revisan los riesgos identificados asi como los controles de los mismos, y se determina que el control sigue siendo adecuado, y que no se ha materialzado el riesgo en el quinto bimestre del año. </t>
  </si>
  <si>
    <t>GP-RG3-CAU1-CON1</t>
  </si>
  <si>
    <t>Posibilidad de afectación reputacional, por no disponibilidad de los servicios debido a  Incumplimiento en los niveles de disponibilidad contratados</t>
  </si>
  <si>
    <t>Por no disponibilidad de los servicios.</t>
  </si>
  <si>
    <t>Debido a incumplimiento en los niveles de disponibilidad contratados.</t>
  </si>
  <si>
    <t>"El supervisor del contrato verifica de forma mensual los ANS y resarcimientos en el contrato y verifica el cumplimiento de estos o solicita el resarcimiento requerido. 
En caso que se presente incumplimiento repetido de los ANS, se deberá activar el procedimiento de imposición de multas del contratol.
Como evidencia del control quedan los informes de supervisión. "</t>
  </si>
  <si>
    <t>Contratos</t>
  </si>
  <si>
    <r>
      <t xml:space="preserve">el </t>
    </r>
    <r>
      <rPr>
        <b/>
        <sz val="10"/>
        <color theme="1"/>
        <rFont val="Arial"/>
        <family val="2"/>
      </rPr>
      <t>01 de julio de 2025</t>
    </r>
    <r>
      <rPr>
        <sz val="10"/>
        <color theme="1"/>
        <rFont val="Arial"/>
        <family val="2"/>
      </rPr>
      <t xml:space="preserve"> se revisan los riesgos identificados asi como los controles de los mismos, y se determina que el control sigue siendo adecuado, y que se presentó una caida general del sistema SICOF el cual deja sin servicio a la entidad, la materialización no se trata por fallas en el control sino por causas inherentes al servicio y al contratista, por lo cual se mitiga solicitando el resarcimiento en la facturación por incumplimiento en los niveles de disponibilidad contratados.</t>
    </r>
  </si>
  <si>
    <t>En reunión realizada el 01 de spetiembre con los técnicos de la oficina de sistemas, se revisan los riesgos identificados asi como los controles de los mismos, y se determina que el control sigue siendo adecuado, y que no se ha materialzado el riesgo en el cuarto bimestre del año.</t>
  </si>
  <si>
    <t xml:space="preserve">En reunión realizada el 03 de noviembre con los técnicos de la oficina de sistemas, se revisan los riesgos identificados asi como los controles de los mismos, y se determina que el control sigue siendo adecuado, y que no se ha materialzado el riesgo en el quinto bimestre del año ya que no hemos tenido incumplimientos de los ANS contratados por parte de los proveedores de los servicios críticos. </t>
  </si>
  <si>
    <t>GP-RG4-CAU1-CON1</t>
  </si>
  <si>
    <t>Posibilidad de afectación reputacional por ejecución no programada o errónea de actualizaciones de Windows en los servidores debido a una actualizacion no planeada.</t>
  </si>
  <si>
    <t>Por ejecución no programada o errónea de actualizaciones de Windows.</t>
  </si>
  <si>
    <t>Debido a una actualización no planeada.</t>
  </si>
  <si>
    <t>El personal técnico de la oficina de sistemas, cuando el contratista solicita, autoriza y verifica la realización de las actualización de Windows en los servidores.
Como evidencia del control queda correo enviado de solicitud y aprobación de la ejecución de la actualización. 
En caso de fallos en la realización de las actualizaciones, el contratista reversa la actualización dejando el servidor en su versión anterior, previo a volver a programar la misma."</t>
  </si>
  <si>
    <t>Herramientas de gestión de actualización configuradas.</t>
  </si>
  <si>
    <r>
      <t>el</t>
    </r>
    <r>
      <rPr>
        <b/>
        <sz val="10"/>
        <color theme="1"/>
        <rFont val="Arial"/>
        <family val="2"/>
      </rPr>
      <t xml:space="preserve"> 01 de julio de 2025</t>
    </r>
    <r>
      <rPr>
        <sz val="10"/>
        <color theme="1"/>
        <rFont val="Arial"/>
        <family val="2"/>
      </rPr>
      <t xml:space="preserve"> se revisan los riesgos identificados asi como los controles de los mismos, y se determina que el control sigue siendo adecuado, y que no se ha materialzado el riesgo en el tercer bimestre del año. </t>
    </r>
  </si>
  <si>
    <t>En reunión realizada el 03 de noviembre con los técnicos de la oficina de sistemas, se revisan los riesgos identificados asi como los controles de los mismos, y se determina que el control sigue siendo adecuado, y que no se ha materialzado el riesgo en el quinto bimestre del año.</t>
  </si>
  <si>
    <t>GP-RG5-CAU1-CON1</t>
  </si>
  <si>
    <t>Posibilidad de afectación economica por Ataques informáticos, debido a Insuficientes mecanismos de protección a la plataforma de T.I.</t>
  </si>
  <si>
    <t>Por ataques informáticos.</t>
  </si>
  <si>
    <t>Debido a insuficientes mecanismos de protección a la plataforma de T.I.</t>
  </si>
  <si>
    <t>"El personal de la oficina de sistemas valida la correcta ejecución del Plan Estratégico de Seguridad de la Información de forma trimestral, por medio del cumplimiento del plan de acción de Seguridad digital, de forma manual. 
Como evidencia queda un documento de seguimiento del plan.  
En caso que no se realicen control a la ejecución se realizarán la gestiones, alertas y planes de mejoramiento necesarios para garantizar la ejecución del control."</t>
  </si>
  <si>
    <t>En reunión realizada el 23 de abril con el técnico de la oficina de sistemas, se revisan los riesgos identificados asi como los controles de los mismos, y se determina que el control sigue siendo adecuado, y que no se ha materialzado el riesgo en el segundo bimestre del año.</t>
  </si>
  <si>
    <r>
      <t xml:space="preserve">el </t>
    </r>
    <r>
      <rPr>
        <b/>
        <sz val="10"/>
        <color theme="1"/>
        <rFont val="Arial"/>
        <family val="2"/>
      </rPr>
      <t xml:space="preserve">01 de julio de 2025 </t>
    </r>
    <r>
      <rPr>
        <sz val="10"/>
        <color theme="1"/>
        <rFont val="Arial"/>
        <family val="2"/>
      </rPr>
      <t xml:space="preserve">se revisan los riesgos identificados asi como los controles de los mismos, y se determina que el control sigue siendo adecuado, y que no se ha materialzado el riesgo en el tercer bimestre del año. </t>
    </r>
  </si>
  <si>
    <t>GP-RF1-CAU1-CON1</t>
  </si>
  <si>
    <t>Posibilidad de efecto dañoso por daño parcial o total de los equipos de infraestructura tecnológica debido a insuficientes mecanismos de protección.</t>
  </si>
  <si>
    <t>Por daño parcial o total de los equipos de infraestructura.</t>
  </si>
  <si>
    <t>Debido a insuficientes mecanismos de protección.</t>
  </si>
  <si>
    <t>Daño a activos fijos</t>
  </si>
  <si>
    <t>"La jefe de la oficina de sistemas valida de forma anual la existencia y pertinencia del plan de continuidad de negocio de la gestion de la plataforma TIC. 
Como evidencia se tiene el plan de continuidad de la plataforma TIc definido. 
En caso que falle lo establecido en el plan, se asume el riesgo por parte de la entidad. "</t>
  </si>
  <si>
    <t>Plan de Continuidad de TI</t>
  </si>
  <si>
    <r>
      <rPr>
        <b/>
        <sz val="10"/>
        <color theme="1"/>
        <rFont val="Arial"/>
        <family val="2"/>
      </rPr>
      <t>"13/05/2025</t>
    </r>
    <r>
      <rPr>
        <sz val="10"/>
        <color theme="1"/>
        <rFont val="Arial"/>
        <family val="2"/>
      </rPr>
      <t xml:space="preserve">
En reunión realizada con planeación se ajustó el control toda vez que los controles para evitar incidentes de seguridad estan definidos en la politica actual de seguridad de la información, la cual se esta actualizando y toda vez que el plan de continuidad de negocios se esta construyendo en el 2025."</t>
    </r>
  </si>
  <si>
    <t>GP-RG6-CAU1-CON1</t>
  </si>
  <si>
    <t>Posibilidad de afectación reputacional por falla en los aplicativos o infraestructura debido a deficiencia en las pruebas antes de liberar un servicio nuevo o una actualización.</t>
  </si>
  <si>
    <t>Por falla en los aplicativos o infraestructura.</t>
  </si>
  <si>
    <t>Debido a deficiencia en las pruebas antes de liberar un servicio nuevo o una actualización.</t>
  </si>
  <si>
    <t>"La jefe de la oficina de sistemas define los mecanismos para tener siempre un ambiente de pruebas en los sistenas criticos y que no se trate de SAAS o nube, el cual puede ser manejado por el proveedor o por el personal de indeportes, sobre el cual se deben realizar los cambios de los aplicativos antes de salir a producción.
Como evidencia quedan los ambientes de pruebas en funcionamiento. 
En caso que falle y no se tenga ambiente de pruebas, se verificará la pertinencia de contar con el mismo o asumir el riesgo de la realización de actualizaciones en producción. "</t>
  </si>
  <si>
    <t>Ambientes de calidad implementados</t>
  </si>
  <si>
    <t>GP-RG7-CAU1-CON1</t>
  </si>
  <si>
    <t>Posibilidad de afectación reputacional por uso de infraestructura tecnológica inadecuada u obsoleta debido a deficiencia en la planeación de las necesidades del proceso.</t>
  </si>
  <si>
    <t>por uso de infraestructura tecnológica inadecuada u obsoleta</t>
  </si>
  <si>
    <t>debido a deficiencia en la planeación de las necesidades del proceso.</t>
  </si>
  <si>
    <t>"La jefe de la oficina de sistemas realiza el inventario de Activos de información y define el plan de acción anual, con base en este realziar la solicitud de presupuesto a la gerencia para garantizar los recursos que se requieren sean asignados cada vigencia para  el funcionamiento de la oficin.. 
Como evidencia queda el inventario de Activos, El Plan de Acción y el  anteproeycto de presupuesto enviado a la Subgerencia Administrativa y Financiera.
En caso que falle lo establecido en el plan, se asume el riesgo por parte de la entidad. 
"</t>
  </si>
  <si>
    <t>Unica</t>
  </si>
  <si>
    <t>Correos electrónicos del Proyecto de presupuesto y actas de comité de gerencia.</t>
  </si>
  <si>
    <r>
      <t xml:space="preserve">el </t>
    </r>
    <r>
      <rPr>
        <b/>
        <sz val="10"/>
        <color theme="1"/>
        <rFont val="Arial"/>
        <family val="2"/>
      </rPr>
      <t>01 de julio de 2025</t>
    </r>
    <r>
      <rPr>
        <sz val="10"/>
        <color theme="1"/>
        <rFont val="Arial"/>
        <family val="2"/>
      </rPr>
      <t xml:space="preserve"> se revisan los riesgos identificados asi como los controles de los mismos, y se determina que el control sigue siendo adecuado, y que no se ha materialzado el riesgo en el tercer bimestre del año. </t>
    </r>
  </si>
  <si>
    <t>GP-RG8-CAU1-CON1</t>
  </si>
  <si>
    <t>Posibilidad de afectación reputacional por pérdida de información de la Entidad debido a incidentes de seguridad de la información.</t>
  </si>
  <si>
    <t>Por pérdida de información vital de la Entidad.</t>
  </si>
  <si>
    <t>Debido a incidentes de seguridad de la información.</t>
  </si>
  <si>
    <t>"La jefe de la oficina de sistemas define la política de seguridad de la información y la socializa a todo el personal para su cumplimiento.
Como evidencia queda la politica de seguridad definida y las listas de asistencia de la socializacion realizada. 
En caso que la politica no sea suficiente, se debe tener establecido en la entidad el plan de recuperación de desastres. "</t>
  </si>
  <si>
    <t>Política de Seguridad de la información</t>
  </si>
  <si>
    <t>GP-RG11-CAU1-CON1</t>
  </si>
  <si>
    <t>Posibilidad de afectación reputacional por atención inoportuna a los requerimientos de los usuarios debido Incumplimientos de los ANS.</t>
  </si>
  <si>
    <t>Por atención inoportuna a los requerimientos de los usuarios.</t>
  </si>
  <si>
    <t>Debido a incumplimientos de los ANS</t>
  </si>
  <si>
    <t>"El Jefe de la oficina de sistemas verifica que dentro de los contratos con terceros queden establecidos valores de resarcimiento economico o imposición de multas por incumplimiento de ANS. en cuanto a los ANS internos, la Jefe de sistemas establece dentro de los indicadores de gestión, el indicador para validar el cumplimiento d los ANS.
Como evidencia quedan los estudios previos y clausulados contractuales y los indicadores de gestión formulados. 
Si el contrato no trae resarcimientos o multas, el mismo no será suscrito para el ordenador del asto hasta su corrección, en cuanto a los ANS internos, se deberá formular el indicador e inlcuirlo. "</t>
  </si>
  <si>
    <t>GP-RG12-CAU1-CON1</t>
  </si>
  <si>
    <t>Posibilidad de afectación reputacional por atención inoportuna a los requerimientos de los usuarios debido falta de control y seguiminto a los casos de mesa de servicios.</t>
  </si>
  <si>
    <t>Falta de control y seguiminto a los casos de mesa de servicios</t>
  </si>
  <si>
    <t>La jefe de la oficina de sistemas debe realizar seguimiento a la adecuada atención de los casos de la mesa de servicios por parte de los técnicos de la oficina de sistemas de forma semana.</t>
  </si>
  <si>
    <t>"herramienta de mesa de servicios gestionada
Contratos"</t>
  </si>
  <si>
    <r>
      <rPr>
        <b/>
        <sz val="10"/>
        <color theme="1"/>
        <rFont val="Arial"/>
        <family val="2"/>
      </rPr>
      <t>"13/05/2025</t>
    </r>
    <r>
      <rPr>
        <sz val="10"/>
        <color theme="1"/>
        <rFont val="Arial"/>
        <family val="2"/>
      </rPr>
      <t xml:space="preserve">
Se termina de ajusatr el control el cual se encontraba incompleto pues no contenia todo lo indicado en la guía
el 01 de julio de 2025 se revisan los riesgos identificados asi como los controles de los mismos, y se determina que el control sigue siendo adecuado, y que no se ha materialzado el riesgo en el tercer bimestre del año. "</t>
    </r>
  </si>
  <si>
    <t>GF-RG1-CAU1-CON1</t>
  </si>
  <si>
    <t>Posibilidad de afectación económica por inadecuada planificación de las partidas presupuestales (Decreto 111/1997) y financieras, debido a la falta de conocimiento y estudio que soporten las cifras estimadas para el presupuesto y falta de planificación y seguimeinto desde la Alta Gerencia a los ingresos, gastos y al plan Anual de adquisiciones.</t>
  </si>
  <si>
    <t>Por inadecuada planificación de las partidas presupuestales (Decreto 111/1997) y financieras</t>
  </si>
  <si>
    <t>Debido a la falta de conocimiento y estudio que soporten las cifras estimadas para el presupuesto y falta de planificación y seguimeinto desde la Alta Gerencia a los ingresos, gastos y al plan Anual de adquisiciones.</t>
  </si>
  <si>
    <t>Ejecución y administración de Procesos</t>
  </si>
  <si>
    <t>El Subgerente Administrativo y Financiero, junto con el Jefe de la Oficina de Planeación, verifican anualmente que el anteproyecto presupuestal esté alineado con las necesidades de la vigencia y conforme a lo establecido en el Plan de Desarrollo. Este control se realiza de forma manual durante la construcción del anteproyecto y en cada incorporación de recursos. En caso de desviaciones, se toma acción correctiva a través de la revisión y ajuste del presupuesto. La evidencia de este control incluye el anteproyecto de presupuesto aprobado, la resolución de apropiación inicial, la publicación del Plan Anual de Adquisiciones, el acta de junta directiva aprobada, el acto administrativo y el concepto favorable.</t>
  </si>
  <si>
    <t>Una vez al año</t>
  </si>
  <si>
    <t>"Anteproyecto de Presupuesto aprobado.
Resolución de apropiación inicial 
Publicación del Plan Anual de Adquisiciones de la vigencia corriente.
Acta de junta directiva aprobada
Acto administrativo
Concepto favorable"</t>
  </si>
  <si>
    <t>"12/03/2025 El control se ejecuta una vez al año en el momento de la estructuración del anteproyecto de presupuesto por los profesionales del proceso de Gestión Fra.
El control se ejecutó al cierre de los meses enero y febrero y no se presentaron novedades con respecto a variaciones en la ejecución presupuestal.
"</t>
  </si>
  <si>
    <t>La proyección del anteporyecto de Presupuesto para el año 2026 se espera que se realice entre el mes de Agosto y el mes de Septiembre de 2025</t>
  </si>
  <si>
    <t>02/09/2025: El anteporyecto de Presupuesto para el año 2026 se encuentra en construcción a la espera de que planeación departamental envie los techos presupuestales definitivos de los fondos 0-1010 Fondos comunes y 0-2056 Tabaco.</t>
  </si>
  <si>
    <t>"04/11/2025: el anteproyecto de presupuesto 2026 fue construido y enviado a la Dirección de presupuesto Departamental mediante radicado 202503004590 del 18/09/2025, actualmente se encuentra en proceso de debate en la Asamblea Departamental
https://indeportesantioquia.gov.co/acceso-informacion-publica/#1739372321833-591985c9-ab6b"</t>
  </si>
  <si>
    <t>GF-RG1-CAU1-CON2</t>
  </si>
  <si>
    <t>El Subgerente Administrativo y Financiero verifica anualmente que, dentro del plan de capacitación del Instituto, se incluya la formación sobre el manejo, control y seguimiento de la gestión presupuestal y la eficiencia del gasto público dirigida a los ordenadores del gasto y al personal del área financiera. Este control se realiza de forma manual a través de la revisión y aprobación del plan de capacitación. En caso de detectarse una desviación, se ajusta el plan para incluir las capacitaciones necesarias. La evidencia de este control se refleja en la capacitación realizada en el Comité Directivo sobre gestión presupuestal y eficiencia del gasto público.</t>
  </si>
  <si>
    <t>Capacitación en comité Directivo sobre gestión presupuestal y eficiencia del gasto publico.</t>
  </si>
  <si>
    <t>12/03/2025  El equipo de Gestión Fra. ratifica que el riesgo en cuetión no se materializó y el control se ejecuta una vez al año.</t>
  </si>
  <si>
    <r>
      <rPr>
        <b/>
        <sz val="10"/>
        <color rgb="FF000000"/>
        <rFont val="Arial"/>
        <family val="2"/>
      </rPr>
      <t>30/04/202</t>
    </r>
    <r>
      <rPr>
        <sz val="10"/>
        <color rgb="FF000000"/>
        <rFont val="Arial"/>
        <family val="2"/>
      </rPr>
      <t>5  El equipo de Gestión Fra. ratifica que el riesgo en cuetión no se materializó y el control se ejecuta una vez al año.
El equipo aún no se asiste a capación</t>
    </r>
  </si>
  <si>
    <t>"26/06/2025  El equipo de Gestión Fra. ratifica que el riesgo en cuestión no se materializó y el control se ejecuta una vez al año.
El equipo aún no se asiste a capacitación pero esta incluida en el plan de capacitación para la vigencia 2025"</t>
  </si>
  <si>
    <t>"02/09/2025: El equipo confirma que el riesgo identificado no se materializó, que los controles implementados evidenciaron un resultado satisfactorio y que el control correspondiente se ejecuta con una periodicidad anual.
En cuanto a la capacitación, aunque aún no se ha realizado, está contemplada dentro del plan de formación previsto para el año 2025 y se encuentra en proceso de aprobación por parte del comite de capacitación a demanda."</t>
  </si>
  <si>
    <t>"04/11/2025: El equipo confirma que el riesgo identificado no se materializó, que los controles implementados evidenciaron un resultado satisfactorio y que el control correspondiente se ejecuta con una periodicidad anual.
el 18, 19, y 20 de septiembre las profesionales del área de presupuesto y de tesorería asistieron al congreso de finanzas públicas, ditacto por F&amp;C Consultores.
dentro del plan de capacitaciones actualmente se están dictando cursos de presupuesto público , contratación estatal y excel."</t>
  </si>
  <si>
    <t>GF-RG1-CAU1-CON3</t>
  </si>
  <si>
    <t>El Profesional de Presupuesto, mensualmente, verifica y elabora un informe de ejecución presupuestal de ingresos y gastos, el cual se publica en la página web institucional y se remite a la gerencia. Este control se realiza de manera manual a través del seguimiento continuo de los registros financieros. En caso de identificarse desviaciones en la ejecución presupuestal, se toman medidas correctivas inmediatas para ajustar el presupuesto. La evidencia de este control es el informe mensual de ejecución presupuestal.</t>
  </si>
  <si>
    <t>Informe de ejecución Presupuestal mensual</t>
  </si>
  <si>
    <t>12/03/2025 El equipo de Gestión Fra. ratifica la no  materialización del riesgo y el control es adecuado.</t>
  </si>
  <si>
    <r>
      <rPr>
        <b/>
        <sz val="10"/>
        <color rgb="FF000000"/>
        <rFont val="Arial"/>
        <family val="2"/>
      </rPr>
      <t>30/04/2025</t>
    </r>
    <r>
      <rPr>
        <sz val="10"/>
        <color rgb="FF000000"/>
        <rFont val="Arial"/>
        <family val="2"/>
      </rPr>
      <t xml:space="preserve"> El equipo de Gestión Fra. ratifica la no  materialización del riesgo y el control es adecuado.</t>
    </r>
  </si>
  <si>
    <r>
      <rPr>
        <b/>
        <sz val="10"/>
        <color theme="1"/>
        <rFont val="Arial"/>
        <family val="2"/>
      </rPr>
      <t>26/06/2025</t>
    </r>
    <r>
      <rPr>
        <sz val="10"/>
        <color theme="1"/>
        <rFont val="Arial"/>
        <family val="2"/>
      </rPr>
      <t xml:space="preserve"> El equipo de Gestión Fra. ratifica la no  materialización del riesgo y el control es adecuado.</t>
    </r>
  </si>
  <si>
    <t>02/09/2025:El equipo de Gestión FRA confirma que el riesgo no se ha materializado y que el control es efectivo. Mensualmente, el Profesional de Presupuesto elabora un informe de ejecución presupuestal, el cual se publica y remite a la Gerencia. Este control manual permite detectar desviaciones y aplicar correcciones oportunas, lo que evidencia un adecuado avance en la gestión.</t>
  </si>
  <si>
    <t>"04/11/2025: El equipo de Gestión FRA confirma que el riesgo no se ha materializado y que el control es efectivo. Mensualmente, el Profesional de Presupuesto elabora un informe de ejecución presupuestal hasta el mes de Septiembre el cual se publica y remite a la Gerencia. Este control manual permite detectar desviaciones y aplicar correcciones oportunas, lo que evidencia un adecuado avance en la gestión.
https://indeportesantioquia.gov.co/acceso-informacion-publica/#1739372321833-591985c9-ab6b"</t>
  </si>
  <si>
    <t>GF-RG2-CAU1-CON1</t>
  </si>
  <si>
    <t>Posibilidad de afectación económica y reputacional por incumplimiento normativo, debido a la falta de conocimiento del equipo y ausencia en el liderazgo del proceso financiero</t>
  </si>
  <si>
    <t>Por incumplimiento normativo</t>
  </si>
  <si>
    <t>Debido a la falta de conocimiento del equipo y ausencia en el liderazgo del proceso financiero</t>
  </si>
  <si>
    <t>El Subgerente Administrativo y Financiero solicita anualmente, en el marco del Plan Institucional de Capacitación, la actualización de la normatividad tributaria para el equipo financiero, con el fin de asegurar el cumplimiento normativo y evitar afectaciones económicas y reputacionales. Este control se realiza de forma manual, a través de la gestión y programación de las capacitaciones correspondientes. En caso de identificarse desviaciones o carencias de conocimiento en el equipo, se ajusta el plan de capacitación para reforzar las áreas críticas. La evidencia de este control es la capacitación anual impartida al equipo financiero.</t>
  </si>
  <si>
    <t>Capacitación Anual al Equipo Financiero</t>
  </si>
  <si>
    <t>12/03/2025El equipo de Gestión Fra. ratifica que el riesgo en cuetión no se materializó y el control se ejecuta una vez al año.</t>
  </si>
  <si>
    <r>
      <rPr>
        <b/>
        <sz val="10"/>
        <color rgb="FF000000"/>
        <rFont val="Arial"/>
        <family val="2"/>
      </rPr>
      <t xml:space="preserve">30/04/2025 </t>
    </r>
    <r>
      <rPr>
        <sz val="10"/>
        <color rgb="FF000000"/>
        <rFont val="Arial"/>
        <family val="2"/>
      </rPr>
      <t xml:space="preserve"> El equipo de Gestión Fra. ratifica que el riesgo en cuetión no se materializó y el control se ejecuta una vez al año.
El equipo aún no se asiste a capación</t>
    </r>
  </si>
  <si>
    <r>
      <rPr>
        <b/>
        <sz val="10"/>
        <color theme="1"/>
        <rFont val="Arial"/>
        <family val="2"/>
      </rPr>
      <t>"26/06/202</t>
    </r>
    <r>
      <rPr>
        <sz val="10"/>
        <color theme="1"/>
        <rFont val="Arial"/>
        <family val="2"/>
      </rPr>
      <t>5  El equipo de Gestión Fra. ratifica que el riesgo en cuestión no se materializó y el control se ejecuta una vez al año.
El equipo aún no se asiste a capacitación pero esta incluida en el plan de capacitación para la vigencia 2025 - Actualización tributaria impuestos nacionales y territoriales, reporte información exógena "</t>
    </r>
  </si>
  <si>
    <t>"02/09/2025: El equipo confirma que el riesgo identificado no se materializó, que los controles implementados evidenciaron un resultado satisfactorio y que el control correspondiente se ejecuta con una periodicidad anual.
En cuanto a la capacitación el Contador ya asistió, y realizara la retroalimentación."</t>
  </si>
  <si>
    <t>"04/11/2025: El equipo confirma que el riesgo detectado no se materializó, que las medidas de control aplicadas demostraron ser efectivas y que dicho control se realiza una vez al año.
El 18, 19, y 20 de septiembre las profesionales del área de presupuesto y de tesorería asistieron al congreso de finanzas públicas, ditacto por F&amp;C Consultores.
dentro del plan de capacitaciones actualmente se están dictando cursos de presupuesto público , contratación estatal y excel."</t>
  </si>
  <si>
    <t>GF-RG2-CAU1-CON2</t>
  </si>
  <si>
    <t>El Subgerente Administrativo y Financiero verifica mensualmente el cumplimiento del reporte de información interna y externa del área financiera, estableciendo los controles necesarios como el cronograma de reportes de información externa y el calendario COLA para su seguimiento y cumplimiento. Este control se realiza de manera manual a través de la revisión de los informes de cierre financiero, los cuales son aprobados y firmados por el Subgerente Administrativo y Financiero. En caso de detectarse desviaciones en el cumplimiento de los plazos o la calidad de la información, se toman medidas correctivas inmediatas en los informes. La evidencia de este control incluye los informes financieros mensuales revisados y firmados, así como la circular y el cronograma de información externa.</t>
  </si>
  <si>
    <t>"Los cierres de las áreas financieras, a través de los informes aprobados  y firmados (Revisados) por El subgerente Administrativo y Financiero.
Calendario COLA"</t>
  </si>
  <si>
    <r>
      <rPr>
        <b/>
        <sz val="10"/>
        <color rgb="FF000000"/>
        <rFont val="Arial"/>
        <family val="2"/>
      </rPr>
      <t xml:space="preserve">30/04/2025  </t>
    </r>
    <r>
      <rPr>
        <sz val="10"/>
        <color rgb="FF000000"/>
        <rFont val="Arial"/>
        <family val="2"/>
      </rPr>
      <t>El equipo de Gestión Fra. ratifica la no  materialización del riesgo y el control es adecuado.
Información financiera actualizada a Marzo de 2025</t>
    </r>
  </si>
  <si>
    <r>
      <rPr>
        <b/>
        <sz val="10"/>
        <color theme="1"/>
        <rFont val="Arial"/>
        <family val="2"/>
      </rPr>
      <t>"26/06/2025</t>
    </r>
    <r>
      <rPr>
        <sz val="10"/>
        <color theme="1"/>
        <rFont val="Arial"/>
        <family val="2"/>
      </rPr>
      <t xml:space="preserve">  El equipo de Gestión Fra. ratifica la no  materialización del riesgo y el control es adecuado.
Información financiera actualizada a mayo de 2025 y se encuentra publicada en la pagina de Indeportes, la información correspondiente al primer trimestre se encuentra al día con entes de control, se puede validar en el calendario COLA y CHIP"</t>
    </r>
  </si>
  <si>
    <t>"02/09/2025: El equipo de Gestión FRA ratifica que, a la fecha de corte (julio de 2025), el riesgo identificado no se ha materializado. 
Esta gestión ha contribuido a la mitigación del riesgo y al fortalecimiento del proceso. La información reportada se encuentra actualizada a julio de 2025, respaldada por los informes y registros disponibles."</t>
  </si>
  <si>
    <t>"04/11/2025: El equipo de Gestión Financiera ratifica que el riesgo identificado no se materializó y confirma que el control implementado es adecuado.
La información financiera actualizada a septiembre de 2025 se encuentra publicada en la página de Indeportes. Asimismo, la información correspondiente al tercer trimestre está al día ante los entes de control y puede validarse en los sistemas COLA y CHIP, conforme al calendario establecido."</t>
  </si>
  <si>
    <t>GF-RG3-CAU1-CON1</t>
  </si>
  <si>
    <t>Posibilidad de afectación económica y reputacional por presentación inoportuna de informes contables y/o con cifras inexactas, debido al no cumplimiento de los cronogramas establecidos por los organismos de vigilancia y control,  al registro contable  de los hechos económicos sin soporte y a la falta de revelaciones a través de notas contables.</t>
  </si>
  <si>
    <t>Por presentación inoportuna de informes contables y/o con cifras inexactas,</t>
  </si>
  <si>
    <t>Debido al no cumplimiento de los cronogramas establecidos por los organismos de vigilancia y control, al registro contable de los hechos económicos sin soporte y a la falta de revelaciones a través de notas contables.</t>
  </si>
  <si>
    <t>El Profesional Universitario de Contabilidad verifica mensualmente el cumplimiento del cronograma de reportes de información externa, realiza los estados financieros con sus respectivas notas y publica en la página de transparencia. Este control se realiza de manera manual mediante la preparación y validación de los estados financieros y su correspondiente documentación. En caso de detectarse desviaciones, como incumplimientos en los plazos o inexactitudes en las cifras, se toman medidas correctivas para garantizar la presentación oportuna y precisa de los informes. La evidencia de este control incluye el cronograma de reportes de información externa, los estados financieros con sus notas, la circular de información, y el reporte de indicadores en el plan de acción mensual, como las declaraciones tributarias y las rendiciones presentadas oportunamente a los entes de vigilancia y control.</t>
  </si>
  <si>
    <t>"
Elaboración de Estados Financieros acompañadp de sus notas
Circular de Información dirigida a las diferentes dependencias.
Reporte de indicadores dentro del  Plan de Acción mensual correspondientes a Declaraciones tributarias presentadas oportunamente y Rendiciones Presentadas Oportunamente Entes de Vigilancia y Contro"</t>
  </si>
  <si>
    <r>
      <rPr>
        <b/>
        <sz val="10"/>
        <color rgb="FF000000"/>
        <rFont val="Arial"/>
        <family val="2"/>
      </rPr>
      <t>30/04/2025</t>
    </r>
    <r>
      <rPr>
        <sz val="10"/>
        <color rgb="FF000000"/>
        <rFont val="Arial"/>
        <family val="2"/>
      </rPr>
      <t xml:space="preserve">  El equipo de Gestión Fra. ratifica la no  materialización del riesgo y el control es adecuado.
Información financiera actualizada a Marzo de 2025</t>
    </r>
  </si>
  <si>
    <r>
      <rPr>
        <b/>
        <sz val="10"/>
        <color theme="1"/>
        <rFont val="Arial"/>
        <family val="2"/>
      </rPr>
      <t>"26/06/202</t>
    </r>
    <r>
      <rPr>
        <sz val="10"/>
        <color theme="1"/>
        <rFont val="Arial"/>
        <family val="2"/>
      </rPr>
      <t>5  El equipo de Gestión Fra. ratifica la no  materialización del riesgo y el control es adecuado.
Información financiera actualizada a mayo de 2025"</t>
    </r>
  </si>
  <si>
    <t>"04/11/2025: El equipo de Gestión FRA confirma que, al corte de septiembre de 2025, el riesgo identificado no se ha materializado.
La gestión realizada ha favorecido la mitigación del riesgo y el fortalecimiento del proceso. La información reportada está actualizada a septiembre de 2025, sustentada en los informes y registros respectivos."</t>
  </si>
  <si>
    <t>GF-RG4-CAU1-CON1</t>
  </si>
  <si>
    <t xml:space="preserve">Posibilidad de afectación reputacional y económica, por inadaptabilidad del aplicativo financiero ERP en cuanto a la normatividad vigente,  debido a la expedición de reportes sin los parámetros establecidos e ineficiencias administrativas y financieras en el Instituto.  </t>
  </si>
  <si>
    <t>Por inadaptabilidad del aplicativo financiero ERP en cuanto a la normatividad vigente,</t>
  </si>
  <si>
    <t xml:space="preserve">Debido a la expedición de reportes sin los parámetros establecidos e ineficiencias administrativas y financieras en el Instituto.  </t>
  </si>
  <si>
    <t>El Profesional Universitario de Contabilidad, el Profesional Universitario de Presupuesto y el Tesorero General validan permanentemente la información generada por el ERP, realizando una revisión manual detallada que compara los reportes emitidos con los parámetros normativos vigentes. Este control incluye la verificación de reportes, cálculos de impuestos y otras obligaciones financieras, todo debidamente documentado en papeles de trabajo y conciliaciones. En caso de detectarse discrepancias o incumplimientos normativos, se corrigen los datos y se ajustan los procedimientos para asegurar la conformidad del sistema. La evidencia de este control son las conciliaciones documentadas que respaldan el proceso de validación.</t>
  </si>
  <si>
    <t>"Conciliaciones Bancarias, Arqueos de Caja y Conciliaciones de Presupuesto.
"</t>
  </si>
  <si>
    <r>
      <rPr>
        <b/>
        <sz val="10"/>
        <color rgb="FF000000"/>
        <rFont val="Arial"/>
        <family val="2"/>
      </rPr>
      <t xml:space="preserve">30/04/2025 </t>
    </r>
    <r>
      <rPr>
        <sz val="10"/>
        <color rgb="FF000000"/>
        <rFont val="Arial"/>
        <family val="2"/>
      </rPr>
      <t xml:space="preserve"> El equipo de Gestión Fra. ratifica la no  materialización del riesgo y el control es adecuado.
Información financiera actualizada a Marzo de 2025</t>
    </r>
  </si>
  <si>
    <r>
      <rPr>
        <b/>
        <sz val="10"/>
        <color theme="1"/>
        <rFont val="Arial"/>
        <family val="2"/>
      </rPr>
      <t>"26/06/2025</t>
    </r>
    <r>
      <rPr>
        <sz val="10"/>
        <color theme="1"/>
        <rFont val="Arial"/>
        <family val="2"/>
      </rPr>
      <t xml:space="preserve">  El equipo de Gestión Fra. ratifica la no  materialización del riesgo y el control es adecuado.
Información financiera actualizada a Mayo de 2025"</t>
    </r>
  </si>
  <si>
    <t>"04/11/2025: El equipo de Gestión Fra. ratifica la no  materialización del riesgo y el control es adecuado.
Información financiera actualizada a octubre de 2025
https://indeportesantioquia.sharepoint.com/teams/OF_Contabilidad/Documentos%20compartidos/Forms/AllItems.aspx?CT=1763649796439&amp;OR=OWA%2DNT%2DMail&amp;CID=e1b2536b%2D82fb%2D00bc%2Db664%2D23986574c714&amp;e=5%3A8ddb38d2d74244a1ad09c968da8972c8&amp;web=1&amp;openShare=true&amp;fromShare=true&amp;at=9&amp;FolderCTID=0x01200066BE7C0ACD4DBE41A2040CCF2A8FB3CF&amp;id=%2Fteams%2FOF%5FContabilidad%2FDocumentos%20compartidos%2FCONCILIACIONES%20BANCARIAS%2F2025"</t>
  </si>
  <si>
    <t>GF-RG4-CAU1-CON2</t>
  </si>
  <si>
    <t>La Jefe de Sistemas asigna de manera permanente un enlace especializado que opera a medio tiempo para identificar y resolver discrepancias entre el sistema ERP y la normatividad vigente, así como para asesorar al equipo financiero en el manejo adecuado del aplicativo. Este enlace, coordinado con el proveedor del ERP, garantiza que las correcciones de errores se realicen oportunamente mediante la gestión de tickets de soporte y el seguimiento de actualizaciones del sistema. En caso de desviaciones, se implementan ajustes inmediatos para asegurar que las funcionalidades del ERP cumplan con los requerimientos normativos. La evidencia de este control incluye los tickets gestionados con el área de sistemas y el proveedor del ERP.</t>
  </si>
  <si>
    <t>Tickets a Sistyemas y el proveedor.</t>
  </si>
  <si>
    <r>
      <rPr>
        <b/>
        <sz val="10"/>
        <color rgb="FF000000"/>
        <rFont val="Arial"/>
        <family val="2"/>
      </rPr>
      <t xml:space="preserve">30/04/2025 </t>
    </r>
    <r>
      <rPr>
        <sz val="10"/>
        <color rgb="FF000000"/>
        <rFont val="Arial"/>
        <family val="2"/>
      </rPr>
      <t xml:space="preserve"> El equipo de Gestión Fra. ratifica la no  materialización del riesgo y el control es adecuado.
Información  actualizada a Abril de 2025</t>
    </r>
  </si>
  <si>
    <r>
      <t>"</t>
    </r>
    <r>
      <rPr>
        <b/>
        <sz val="10"/>
        <color theme="1"/>
        <rFont val="Arial"/>
        <family val="2"/>
      </rPr>
      <t>26/06/2025</t>
    </r>
    <r>
      <rPr>
        <sz val="10"/>
        <color theme="1"/>
        <rFont val="Arial"/>
        <family val="2"/>
      </rPr>
      <t xml:space="preserve">  El equipo de Gestión Fra. ratifica la no  materialización del riesgo y el control es adecuado.
Información  actualizada a mayo de 2025"</t>
    </r>
  </si>
  <si>
    <t>04/11/2025:  El equipo de Gestión FRA confirma que el riesgo no se materializo, desde el proceos de gestión financiera se solicitara que a la Oficina de Talento humano se cargue el riesgo de afectación reputacional / economica, en pro de  que se le de seguimiento y se evite la amterialización del mismo.</t>
  </si>
  <si>
    <t>GF-RG5-CAU1-CON1</t>
  </si>
  <si>
    <t>Posibilidad de afectación económica por la destinación indebida de recursos, debido al desconocimiento de los usuarios que intervienen en el proceso de manejo de recursos.</t>
  </si>
  <si>
    <t>Por la destinación indebida de recursos.</t>
  </si>
  <si>
    <t>Debido al desconocimiento de los usuarios que intervienen en el proceso de manejo de recursos.</t>
  </si>
  <si>
    <t>El Tesorero General verifica permanentemente la correcta destinación de los recursos bancarios, generando comprobantes de egreso solo después de validar la afectación presupuestal y la disponibilidad de fondos en caja. Este control se realiza de manera manual, garantizando que cada operación esté respaldada por la documentación adecuada. En caso de detectarse una destinación indebida de recursos, se detiene la transacción hasta corregir las inconsistencias. La evidencia de este control incluye los comprobantes de egreso con sus respectivos anexos, entre ellos el certificado de disponibilidad presupuestal.</t>
  </si>
  <si>
    <t>Egresos con anexos incluido certificado de Disponibilidad presupuestal.</t>
  </si>
  <si>
    <r>
      <rPr>
        <b/>
        <sz val="10"/>
        <color rgb="FF000000"/>
        <rFont val="Arial"/>
        <family val="2"/>
      </rPr>
      <t>30/04/2025</t>
    </r>
    <r>
      <rPr>
        <sz val="10"/>
        <color rgb="FF000000"/>
        <rFont val="Arial"/>
        <family val="2"/>
      </rPr>
      <t xml:space="preserve">  El equipo de Gestión Fra. ratifica la no  materialización del riesgo y el control es adecuado.
Información  actualizada a Abril de 2025</t>
    </r>
  </si>
  <si>
    <r>
      <rPr>
        <b/>
        <sz val="10"/>
        <color theme="1"/>
        <rFont val="Arial"/>
        <family val="2"/>
      </rPr>
      <t>"26/06/202</t>
    </r>
    <r>
      <rPr>
        <sz val="10"/>
        <color theme="1"/>
        <rFont val="Arial"/>
        <family val="2"/>
      </rPr>
      <t>5  El equipo de Gestión Fra. ratifica la no  materialización del riesgo y el control es adecuado.
Información  actualizada a mayo de 2025"</t>
    </r>
  </si>
  <si>
    <t>"04/11/2025: El equipo de Gestión Fra. ratifica la no  materialización del riesgo y el control es adecuado.
Información  actualizada a septiembre de 2025"</t>
  </si>
  <si>
    <t>GF-RG5-CAU1-CON2</t>
  </si>
  <si>
    <t>El Profesional Universitario Logístico de la Subgerencia Administrativa y Financiera verifica permanentemente la correcta destinación de los recursos mediante el envío del soporte de las modificaciones del PAA, asegurando la transparencia y adecuada gestión de los recursos involucrados. Este control se realiza de manera manual a través del seguimiento detallado de las adquisiciones, comparando la ejecución presupuestal. En caso de detectar desviaciones en la destinación de recursos, se toman acciones correctivas inmediatas, generando las alertas respectivas a los ordenadores del gasto y/o desde Planeación con la devolución o no aceptación de la solicitud de modificación. La evidencia de este control se refleja en los correos enviados por el Profesional Universitario Logistico o Profesional Universitario de Planeación a los diferentes ordendores del gasto de la entidad.</t>
  </si>
  <si>
    <t>"Modificaciones del PAA
"</t>
  </si>
  <si>
    <t>12/03/2025 El Equipo de Gestión Fra.  Corrobora que no se materializó el riesgo, el control se ejecuta de manera permanente.</t>
  </si>
  <si>
    <r>
      <rPr>
        <b/>
        <sz val="10"/>
        <color rgb="FF000000"/>
        <rFont val="Arial"/>
        <family val="2"/>
      </rPr>
      <t>26/06/2025</t>
    </r>
    <r>
      <rPr>
        <sz val="10"/>
        <color rgb="FF000000"/>
        <rFont val="Arial"/>
        <family val="2"/>
      </rPr>
      <t xml:space="preserve"> Se confirma, por parte del equipo de Gestión FRA, que no se ha materializado el riesgo y que el control vigente es adecuado.</t>
    </r>
  </si>
  <si>
    <t xml:space="preserve">02/09/2025: El equipo de Gestión FRA confirma que el riesgo identificado no se ha materializado y que el control vigente ha resultado adecuado para su prevención. Actualmente, el seguimiento se realiza de forma continua, permitiendo detectar posibles desviaciones y aplicar las medidas correctivas necesarias de manera oportuna. </t>
  </si>
  <si>
    <t>04/11/2025: El equipo de Gestión FRA informa que el riesgo no se presentó y que el control funciona adecuadamente. Los datos están actualizados a septiembre  de 2025.</t>
  </si>
  <si>
    <t>GF-RG6-CAU1-CON1</t>
  </si>
  <si>
    <t>Posibilidad de pérdidas económicas por incremento en la cartera de la Entidad, debido a la falta de legalización de los recursos y de oportunidad en la expedición de las cuentas por parte de la Entidad.</t>
  </si>
  <si>
    <t>Por incremento en la cartera de la Entidad.</t>
  </si>
  <si>
    <t>"Debido a la falta de legalización de los recursos y de oportunidad en la expedición de las cuentas por parte de la Entidad.
"</t>
  </si>
  <si>
    <t>El Tesorero General realiza un seguimiento trimestral al cumplimiento del pago oportuno de las cuentas por cobrar registradas en el ERP financiero, verificando y cotejando el estado de las mismas. Este control se efectúa de forma manual, generando un informe que detalla las acciones implementadas para procurar el pago oportuno. Adicionalmente, trimestralmente se requiere a los supervisores de los contratos o convenios con los municipios el avance en la liquidación o legalización de los recursos, dejando como evidencia las solicitudes y la legalización de los recursos en el ERP financiero cuando aplique. En caso de desviaciones, se implementan acciones correctivas para evitar el incremento en la cartera. La evidencia del control incluye el informe de cuentas por cobrar con su estado, los requerimientos a los supervisores, y la comunicación dirigida a las dependencias sobre el avance de los contratos pendientes de liquidación.</t>
  </si>
  <si>
    <t>"Informe de cuentas por cobrar con el estado
Requerimientos a los supervisores  de los contratos y legalización de los recursos en el caso de aplicar.  Comunicación dirigida a las dependencias para el avance de los contratos pendientes de liquidación."</t>
  </si>
  <si>
    <r>
      <rPr>
        <b/>
        <sz val="10"/>
        <color rgb="FF000000"/>
        <rFont val="Arial"/>
        <family val="2"/>
      </rPr>
      <t>"30/04/2025</t>
    </r>
    <r>
      <rPr>
        <sz val="10"/>
        <color rgb="FF000000"/>
        <rFont val="Arial"/>
        <family val="2"/>
      </rPr>
      <t xml:space="preserve">  El equipo de Gestión Fra. ratifica la no  materialización del riesgo y el control es adecuado.
Información  actualizada a Abril de 2025"</t>
    </r>
  </si>
  <si>
    <r>
      <rPr>
        <b/>
        <sz val="10"/>
        <color theme="1"/>
        <rFont val="Arial"/>
        <family val="2"/>
      </rPr>
      <t>"26/06/2025</t>
    </r>
    <r>
      <rPr>
        <sz val="10"/>
        <color theme="1"/>
        <rFont val="Arial"/>
        <family val="2"/>
      </rPr>
      <t xml:space="preserve">  El equipo de Gestión Fra. ratifica la no  materialización del riesgo y el control es adecuado.
Información  actualizada a mayo de 2025"</t>
    </r>
  </si>
  <si>
    <t>"02/09/2025: El equipo de Gestión FRA ratifica que, a la fecha de corte (agosto de 2025), el riesgo identificado no se ha materializado. 
Esta gestión ha contribuido a la mitigación del riesgo y al fortalecimiento del proceso. La información reportada se encuentra actualizada a agosto de 2025, respaldada por los informes y registros disponibles."</t>
  </si>
  <si>
    <t>04/11/2025: El equipo de Gestión FRA verifica que, al corte de septiembre de 2025, el riesgo identificado no se ha presentado.
Las medidas implementadas han contribuido a disminuir la exposición al riesgo y a mejorar la gestión del proceso. La información se encuentra actualizada y sustentada con la documentación correspondiente.</t>
  </si>
  <si>
    <t>GF-RF1-CAU1-CON1</t>
  </si>
  <si>
    <t xml:space="preserve">Posibilidad de efecto dañoso sobre los recursos públicos, por geneneración y desembolso de intereses moratorios a causa del no pago de las obligaciones dentro del periodo estipulado. ( riesgo fiscal) </t>
  </si>
  <si>
    <t>Por geneneración y desembolso de intereses moratorios.</t>
  </si>
  <si>
    <t xml:space="preserve">A causa del no pago de las obligaciones dentro del periodo estipulado. ( riesgo fiscal) </t>
  </si>
  <si>
    <t>"
El Tesorero verifica trimestralmente las fechas de vencimiento de las obligaciones permanentes y notifica al líder del proceso correspondiente para que gestione ante la entidad competente la entrega oportuna de las facturas y soportes, con suficiente antelación para la recepción, análisis y trámite de pago. Este control se realiza de manera manual, asegurando que las obligaciones sean gestionadas dentro del periodo estipulado para evitar la generación de intereses moratorios. En caso de detectar retrasos, se ajustan los procedimientos para cumplir con los plazos. La evidencia de este control incluye el procedimiento de pagos, los links de comprobantes de egresos, el cronograma de pagos para la vigencia 2024, y las comunicaciones a los líderes de los procesos.
"</t>
  </si>
  <si>
    <t>"Procedimienot de Pagos.
Links Comprobantes de Egresos.
Cronograma con fechas de pagos Vigencia 2024.
Comunicación a los lideres de los procesos."</t>
  </si>
  <si>
    <r>
      <rPr>
        <b/>
        <sz val="10"/>
        <color rgb="FF000000"/>
        <rFont val="Arial"/>
        <family val="2"/>
      </rPr>
      <t>30/04/2025</t>
    </r>
    <r>
      <rPr>
        <sz val="10"/>
        <color rgb="FF000000"/>
        <rFont val="Arial"/>
        <family val="2"/>
      </rPr>
      <t xml:space="preserve"> El equipo de Gestión Fra. ratifica la no  materialización del riesgo y el control es adecuado.
</t>
    </r>
  </si>
  <si>
    <t>04/11/2025: El equipo de Gestión Fra. ratifica la no  materialización del riesgo y el control es adecuado, para fortalecer elc ontrol se genero la circular de cierre de año fiscal, misma que fue divulgada.</t>
  </si>
  <si>
    <t>GF-RF2-CAU1-CON1</t>
  </si>
  <si>
    <t xml:space="preserve">Posibilidad de efecto dañoso sobre los recursos públicos, por Inadecuada deducción de impuestos, tasas o contribuciones al contratista a raíz del desconocimiento de las normas (esto es beneficios tributarios) ( riesgo fiscal) </t>
  </si>
  <si>
    <t>Por Inadecuada deducción de impuestos, tasas o contribuciones al contratista.</t>
  </si>
  <si>
    <t xml:space="preserve">A raíz del desconocimiento de las normas (esto es beneficios tributarios) ( riesgo fiscal) </t>
  </si>
  <si>
    <t>"El Subgerente Administrativo y Financiero, en el marco del Plan Institucional de Capacitación, solicita anualmente la actualización de la normatividad tributaria para el equipo financiero, garantizando el correcto conocimiento de las deducciones de impuestos, tasas o contribuciones aplicables a los contratistas. Este control se complementa con la elaboración de papeles de trabajo previos a la presentación de las declaraciones periódicas, y el Profesional de Contabilidad realiza un cálculo preliminar de las retenciones mediante una ficha de retenciones antes de efectuar el pago a los proveedores. En caso de identificar errores en las deducciones, se corrigen antes del pago. La evidencia de este control incluye la asistencia a las capacitaciones y los papeles de trabajo utilizados en las declaraciones tributarias.
"</t>
  </si>
  <si>
    <t>"Asistencia a capacitaciones Tributarias. 
Papel de Trabajo liquidciones "</t>
  </si>
  <si>
    <t>12/03/2025 El equipo de Gestión Fra. ratifica que no se materializó el riesgo y el control se ejecuta una vez al año.</t>
  </si>
  <si>
    <r>
      <rPr>
        <b/>
        <sz val="10"/>
        <color rgb="FF000000"/>
        <rFont val="Arial"/>
        <family val="2"/>
      </rPr>
      <t>30/04/2025</t>
    </r>
    <r>
      <rPr>
        <sz val="10"/>
        <color rgb="FF000000"/>
        <rFont val="Arial"/>
        <family val="2"/>
      </rPr>
      <t xml:space="preserve">  El equipo de Gestión Fra. ratifica que el riesgo en cuetión no se materializó y el control se ejecuta una vez al año.
El equipo aún no se asiste a capación</t>
    </r>
  </si>
  <si>
    <r>
      <rPr>
        <b/>
        <sz val="10"/>
        <color theme="1"/>
        <rFont val="Arial"/>
        <family val="2"/>
      </rPr>
      <t>"26/06/2025</t>
    </r>
    <r>
      <rPr>
        <sz val="10"/>
        <color theme="1"/>
        <rFont val="Arial"/>
        <family val="2"/>
      </rPr>
      <t xml:space="preserve">  El equipo de Gestión Fra. ratifica que el riesgo en cuetión no se materializó y el control se ejecuta una vez al año.
El equipo aún no asiste a capacitación"</t>
    </r>
  </si>
  <si>
    <t>AC-RG5-CAU1-CON1</t>
  </si>
  <si>
    <t>Posibilidad de afectación reputacional por otorgar una viabilidad sin el cumplimiento de la totalidad de los requisitos contemplados en la ficha F-AC-01 debido a Falta de rigurosidad en la revisión técnica, administrativa, financiera, ambiental, social y legal</t>
  </si>
  <si>
    <t>por otorgar una viabilidad sin el cumplimiento de la totalidad de los requisitos contemplados en la ficha F-AC-01</t>
  </si>
  <si>
    <t>debido a Falta de rigurosidad en la revisión técnica, administrativa, financiera, ambiental, social y legal</t>
  </si>
  <si>
    <t>Ejecución Administración de Recursos</t>
  </si>
  <si>
    <t xml:space="preserve">Alto </t>
  </si>
  <si>
    <t>"El Equipo interdisciplinario de la Subgerencia de Escenarios (Financiero, técnico y Ambiental) que le asignaron el proyecto   valida el cumplimiento de todos los requisitos establecidos en la  ficha de viabilización de proyectos para decidir su aprobación, de acuerdo con la información aportada por el Municipio.                
Si el proyecto no cumple con las condiciones requeridas en la viabilización se le devuelve al municpio para las correcciones y ajustes y  se realizan las mesas técnicas correspondientes.  
Como evidencia del proceso se tienen las fichas de viabilización, formato F-AC-01 debidamente firmada por cada uno de lo roles y con los soportes correspondientes "</t>
  </si>
  <si>
    <t xml:space="preserve">formato F-AC-01 debidamente firmada por cada uno de lo roles y con los soportes correspondientes y Acta de las mesas técnicas de ser el caso </t>
  </si>
  <si>
    <t>5/03/2025 GCM: El Equipo interdisciplinario de la Subgerencia de Escenarios (Financiero, técnico y Ambiental) se encuentra validando el cumplimiento de todos los requisitos establecidos en la  ficha de viabilización de proyectos para decidir su aprobación, para los proyectos de las convocatorias abiertas en 2025.</t>
  </si>
  <si>
    <r>
      <rPr>
        <b/>
        <sz val="10"/>
        <color rgb="FF000000"/>
        <rFont val="Arial"/>
        <family val="2"/>
      </rPr>
      <t xml:space="preserve">29/04/2025 </t>
    </r>
    <r>
      <rPr>
        <sz val="10"/>
        <color rgb="FF000000"/>
        <rFont val="Arial"/>
        <family val="2"/>
      </rPr>
      <t>GCM: El equipo de trabajo designado para la revisión del riesgo considera que el Equipo interdisciplinario de la Subgerencia de Escenarios (Financiero, técnico y Ambiental) está viabilizando los proyectos de las convocatorias abiertas en 2025. Durante la ejecución de estos proyectos es cuando puede evidenciarse si hubo falta de regdurosidad en el proceso de viabilidad.</t>
    </r>
  </si>
  <si>
    <r>
      <rPr>
        <b/>
        <sz val="10"/>
        <color theme="1"/>
        <rFont val="Arial"/>
        <family val="2"/>
      </rPr>
      <t>01/07/202</t>
    </r>
    <r>
      <rPr>
        <sz val="10"/>
        <color theme="1"/>
        <rFont val="Arial"/>
        <family val="2"/>
      </rPr>
      <t>5 GCM: El equipo de trabajo designado para la revisión del riesgo considera que el Equipo interdisciplinario de la Subgerencia de Escenarios (Financiero, técnico y Ambiental) está viabilizando los proyectos de las convocatorias abiertas en 2025. Durante la ejecución de estos proyectos es cuando puede evidenciarse si hubo falta de regurosidad en el proceso de viabilidad.</t>
    </r>
  </si>
  <si>
    <t>28/08/2025 GCM: El equipo de trabajo designado para la revisión del riesgo considera que el Equipo interdisciplinario de la Subgerencia de Escenarios (Financiero, técnico y Ambiental) está viabilizando los proyectos de las convocatorias abiertas en 2025. Durante la ejecución de estos proyectos es cuando puede evidenciarse si hubo falta de regurosidad en el proceso de viabilidad.</t>
  </si>
  <si>
    <t>27/10/2025 GCM: El equipo de trabajo designado para la revisión del riesgo considera que el Equipo interdisciplinario de la Subgerencia de Escenarios (Financiero, técnico y Ambiental) está viabilizando los proyectos de las convocatorias abiertas en 2025 y aplica rigurosamente los criterios establecidos. Durante la ejecución de estos proyectos es cuando puede evidenciarse si hubo falta de regurosidad en el proceso de viabilidad. Se viabilizaron 169 proyectos. Adjunto link de viabilidad. https://indeportesantioquia.sharepoint.com/:x:/r/sites/EQUIPOTCNICOINFRAESTRUCTURA/Documentos%20compartidos/Periodo%202024%20-%202027/CONVOCATORIA%202025/21072025%20Matriz%20Esc%202024-2027%20Ajust%20Vig%20F%20-%20Interv%20%20ASIGNACIONES%20NUEVAS%20SHARE.xlsx?d=w7acfb43196af4a8989aeed79736cf8c9&amp;csf=1&amp;web=1&amp;e=lQlM8c</t>
  </si>
  <si>
    <t>AC-RG6-CAU1-CON1</t>
  </si>
  <si>
    <t xml:space="preserve">Posibilidad de afectación económica, por contratos y/o convenios sin garantias para reclamaciones ante aseguradoras, debido a inoportunidad en la actualiciones requeridas en las polizas. </t>
  </si>
  <si>
    <t>por contratos y/o convenios sin garantias para reclamaciones anter aseguradoras, debido a inoportunidad en la actualiciones</t>
  </si>
  <si>
    <t>debido a inoportunidad en la actualiciones requeridas en las polizas.</t>
  </si>
  <si>
    <t>"El supervisor del  contrato o convenio con apoyo del jurídico cada que se firme o modificque un convenio  enviará una comunicación oficial donde exigirá las pólizas actualizadas de acuerdo a la matriz de riesgos y a las condiciones contractuales, mencionando las consecuencias de no cumplir con este obligación contractual. 
En caso de aplicarse el control y que el  contratista no envie las polizas correspondientes se debe  validar con la Oficina Asesora Juridica el incio de un proceso de incumplimiento contractual. 
La evidencia es  la comunicación enviada al contratista 
                                                              "</t>
  </si>
  <si>
    <t xml:space="preserve">Se genera una comunicación formal al contratista </t>
  </si>
  <si>
    <t xml:space="preserve">Sin documentar </t>
  </si>
  <si>
    <t>5/03/2025 GCM:El supervisor del  contrato o convenio con apoyo del jurídico cada que se firma o modifica un convenio  envia una comunicación oficial donde exige las pólizas actualizadas, A la fecha no se han presentado contratos sin pólizas vigentes.</t>
  </si>
  <si>
    <r>
      <rPr>
        <b/>
        <sz val="10"/>
        <color rgb="FF000000"/>
        <rFont val="Arial"/>
        <family val="2"/>
      </rPr>
      <t>29/04/2025</t>
    </r>
    <r>
      <rPr>
        <sz val="10"/>
        <color rgb="FF000000"/>
        <rFont val="Arial"/>
        <family val="2"/>
      </rPr>
      <t xml:space="preserve"> GCM: El equipo de trabajo designado para la revisión del riesgo valida que el supervisor del  contrato o convenio con apoyo del jurídico cada que se firma o modifica un convenio  envia una comunicación oficial donde exige las pólizas actualizadas, A la fecha no se han presentado contratos sin pólizas vigentes.</t>
    </r>
  </si>
  <si>
    <r>
      <rPr>
        <b/>
        <sz val="10"/>
        <color theme="1"/>
        <rFont val="Arial"/>
        <family val="2"/>
      </rPr>
      <t>01/07/2025 GCM</t>
    </r>
    <r>
      <rPr>
        <sz val="10"/>
        <color theme="1"/>
        <rFont val="Arial"/>
        <family val="2"/>
      </rPr>
      <t>: Con apoyo del jurídico la supervisión viene solicitando a los contratistas la actualización de las pólizas cada que se hace un modificatdorio. A la fecha no se han presentado siniestros sin cobertura de pólizas.</t>
    </r>
  </si>
  <si>
    <t>28/08/2025 GCM: Con apoyo del jurídico la supervisión viene solicitando a los contratistas la actualización de las pólizas cada que se hace un modificatdorio. A la fecha no se han presentado siniestros sin cobertura de pólizas.</t>
  </si>
  <si>
    <t>.27/10/2025 GCM: Con apoyo jurídico los supervisores vienen solicitando a los contratistas la actualización de las pólizas cada que se hace un modificatdorio y para la liquiación. A la fecha no se han presentado siniestros sin cobertura de pólizas. Adjunto comunicaciones enviadas en tal sentido.</t>
  </si>
  <si>
    <t>AC-RF2-CAU-CON1</t>
  </si>
  <si>
    <t xml:space="preserve">Posibilidad de efecto dañoso, por  obras que no cumplen con estandares de calidad, funcionalidad, costos, cantidades;  debido a  la inadecuada planificación, control y supervisión de los proyectos. </t>
  </si>
  <si>
    <t>por  obras que no cumplen con estandares de calidad, funcionalidad, costos, cantidades</t>
  </si>
  <si>
    <t>debido a la inadecuada planificación, control y supervisión de los proyectos.</t>
  </si>
  <si>
    <t>Extremo</t>
  </si>
  <si>
    <t>"El Jefe de la Subgerencia de Escenarios Deportivos y Equpamiento verificará que  el profeisonal univeristario de la Subgerencia que sea designado como rol técnico del CAE en la elaboración de los Estudios previos, sea también designado como suprevisor del  convenio y/o contato y que este ejerza la supervisión de acuerdo al Manual de Supervisión e interventoria de Indeportes Antioquia en caso de ocurrir algun inconveniente se verificarán las condiciones de las supervisiones que se lleven. lo cual quedará documentado en la comunicación del CAE, la designación de supervisión y los informes de supervisión respectivos.
La evidencia son todos los documentos de segumiento del supervisor tales como: comunicaciones, informes de supervisión, informes de visitas al proyecto, actas de reuniones, informes de interventoría, entre otros."</t>
  </si>
  <si>
    <t>Documentos de segumiento del supervisor tales como: comunicaciones, informes de supervisión, informes de visitas al proyecto, actas de reuniones, informes de interventoría, entre otros.</t>
  </si>
  <si>
    <t>5/03/2025 GCM: El Jefe de la Subgerencia de Escenarios Deportivos y Equpamiento asignó cmo supervisor de los convenios 2024 al profesional univeristario designado como rol técnico del CAE en la elaboración de los Estudios previos. Se presenta materialización del riesgo en proyectos de vigencias anteriores de la región de Urabá.</t>
  </si>
  <si>
    <r>
      <rPr>
        <b/>
        <sz val="10"/>
        <color rgb="FF000000"/>
        <rFont val="Arial"/>
        <family val="2"/>
      </rPr>
      <t>29/04/2025</t>
    </r>
    <r>
      <rPr>
        <sz val="10"/>
        <color rgb="FF000000"/>
        <rFont val="Arial"/>
        <family val="2"/>
      </rPr>
      <t xml:space="preserve"> GCM: El equipo designado para la revisión del riesgo considera que el Jefe de la Subgerencia de Escenarios Deportivos y Equpamiento procura la asignación como supervisor de los convenios 2024 a los profesionales univeristario designado como rol técnico del CAE en la elaboración de los Estudios previos. Se presenta materialización del riesgo en proyectos de vigencias anteriores de la región de Urabá. Con proyectos de este periodo de gobierno no se ha presentado la materialización de este riesgo.</t>
    </r>
  </si>
  <si>
    <r>
      <rPr>
        <b/>
        <sz val="10"/>
        <color rgb="FF000000"/>
        <rFont val="Arial"/>
        <family val="2"/>
      </rPr>
      <t xml:space="preserve">01/07/2025 </t>
    </r>
    <r>
      <rPr>
        <sz val="10"/>
        <color rgb="FF000000"/>
        <rFont val="Arial"/>
        <family val="2"/>
      </rPr>
      <t>GCM: El equipo designado para la revisión del riesgo considera que el Jefe de la Subgerencia de Escenarios Deportivos y Equpamiento procura la asignación como supervisor de los convenios 2024 a los profesionales univeristario designado como rol técnico del CAE en la elaboración de los Estudios previos. En 2025 no se han firmado nuevos convenios, por lo que no se han asignado nuevas supervisiones.</t>
    </r>
  </si>
  <si>
    <t>28/08/2025 GCM: El equipo designado para la revisión del riesgo considera que el Jefe de la Subgerencia de Escenarios Deportivos y Equpamiento procura la asignación como supervisor de los convenios 2024 a los profesionales univeristario designado como rol técnico del CAE en la elaboración de los Estudios previos. En 2025 no se han firmado nuevos convenios, por lo que no se han asignado nuevas supervisiones. Sin embargo se ha visualizado la dificultad de garantizar esta condición por la poca cantidad de personal vinculado.</t>
  </si>
  <si>
    <t>27/10/2025 GCM: El equipo designado para la revisión del riesgo considera que el Jefe de la Subgerencia de Escenarios Deportivos y Equpamiento procura la asignación como supervisor de los convenios a los profesionales  designado como rol técnico del CAE en la elaboración de los Estudios previos. En 2025 se entán firmando los convenios para posteriormente disgnar supervisores, se  visualiza dificultad de garantizar esta condición por la poca cantidad de personal vinculado, dado que la elaboración de estudios previos estuvo asignada mayoritariamente a contratistas con la supervisión de un vinculado.</t>
  </si>
  <si>
    <t>EC-RG1-CAU1-CON1</t>
  </si>
  <si>
    <r>
      <t xml:space="preserve">1. Posibilidad de afectación reputacional y/o económica </t>
    </r>
    <r>
      <rPr>
        <b/>
        <sz val="10"/>
        <color rgb="FF000000"/>
        <rFont val="Arial"/>
        <family val="2"/>
      </rPr>
      <t xml:space="preserve">por </t>
    </r>
    <r>
      <rPr>
        <sz val="10"/>
        <color rgb="FF000000"/>
        <rFont val="Arial"/>
        <family val="2"/>
      </rPr>
      <t xml:space="preserve">incumplimiento de plan  de trabajo a consecuencia de  falta de respaldo de la alta dirección ( diferencias por intereses estratégicos), </t>
    </r>
    <r>
      <rPr>
        <b/>
        <sz val="10"/>
        <color rgb="FF000000"/>
        <rFont val="Arial"/>
        <family val="2"/>
      </rPr>
      <t xml:space="preserve">debido </t>
    </r>
    <r>
      <rPr>
        <sz val="10"/>
        <color rgb="FF000000"/>
        <rFont val="Arial"/>
        <family val="2"/>
      </rPr>
      <t xml:space="preserve">a la falta de Seguimiento al programa anual de auditoria </t>
    </r>
  </si>
  <si>
    <t xml:space="preserve">Ausencia de respaldo de la alta dirección  a causa de   diferencias por intereses estratégicos, lo que conlleva a incumplimiento de plan  de trabajo </t>
  </si>
  <si>
    <t>Falta de Seguimiento al cumplimiento del Plan Anual de Auditorías.</t>
  </si>
  <si>
    <t>El Jefe de la Oficina Control Interno, de forma mensual realiza Seguimiento al Plan anual de auditoria y al Calendario de las Obligaciones Legales Administrativas (COLA), de forma manual, validando que las actividades se estén ejecutando en los tiempos establecidos y que se tengan los respectivos soportes. Dicho seguimiento se realiza en grupo primario de la OCI, dejándose como evidencia las actas del grupo primario. En caso de encontrar desviaciones se procede a informar en el CICCI.</t>
  </si>
  <si>
    <t>Actas de Grupo Primario de la Oficina de Control Interno</t>
  </si>
  <si>
    <t>En reuniones  del grupo primario del 07/02/2025 y 27/02/2025  la OCI (VER ACTA 1 y 2 DEL 2025) se realizó validación de los riesgos, causas y controles, determinandose que el riesgo no se habia materializado a la fecha. En el acta 1 se cambio  la redacción del control.</t>
  </si>
  <si>
    <r>
      <rPr>
        <b/>
        <sz val="10"/>
        <color rgb="FF000000"/>
        <rFont val="Arial"/>
        <family val="2"/>
      </rPr>
      <t>21/03/2025</t>
    </r>
    <r>
      <rPr>
        <sz val="10"/>
        <color rgb="FF000000"/>
        <rFont val="Arial"/>
        <family val="2"/>
      </rPr>
      <t xml:space="preserve"> Se efectuó la reunión 3 del grupo primario de la OCI en donde se validaron riesgos y controles, concluyendo que el riesgo no se ha materializado (ver acta en evidencias), Adicionalmente el 25/04/2025  en grupo primario de la OCI , ACTA # 4 se revisaron los riegsos y controles, concluyendo que los mismos no se han materializado. (ver acta) </t>
    </r>
  </si>
  <si>
    <r>
      <t xml:space="preserve">"El </t>
    </r>
    <r>
      <rPr>
        <b/>
        <sz val="10"/>
        <color theme="1"/>
        <rFont val="Arial"/>
        <family val="2"/>
      </rPr>
      <t>dia 23/05/2025</t>
    </r>
    <r>
      <rPr>
        <sz val="10"/>
        <color theme="1"/>
        <rFont val="Arial"/>
        <family val="2"/>
      </rPr>
      <t xml:space="preserve"> se realizó grupo primario de  la OCI (VER ACTA 6), en donde se constató la no materializacion del riesgo . Igualmente se revisó el control, el cual fue ajustado, dando claridad que la evidencia de su ejecución esta en las actas de grupo primario donde el jefe de la OCI valida el cumplimiento del PAA. 
Nuevamente se realizó reunion el miercoles </t>
    </r>
    <r>
      <rPr>
        <b/>
        <sz val="10"/>
        <color theme="1"/>
        <rFont val="Arial"/>
        <family val="2"/>
      </rPr>
      <t>18 de junio</t>
    </r>
    <r>
      <rPr>
        <sz val="10"/>
        <color theme="1"/>
        <rFont val="Arial"/>
        <family val="2"/>
      </rPr>
      <t xml:space="preserve"> (ver acta), en la misma se constató la aplicacion de los controles  y la no materializacion de los riesgos."</t>
    </r>
  </si>
  <si>
    <t xml:space="preserve">El miércoles 23/07/2025 se realizó grupo primario de la OCI, donde intervinieron todos los funcionarios del proceso (ver acta 7), en dicha reunión se revisaron los riesgos, controles y evidencias de la ejecución del control. Así mismo, se validó la materialización de los riesgos, concluyendo que los mismos a la fecha no se han materializado. </t>
  </si>
  <si>
    <t>"El 1 de octubre de 2025 se llevó a cabo el Grupo Primario de la Oficina de Control Interno, según consta en el acta respectiva. En esta sesión se revisaron los riesgos y controles establecidos, validando su ejecución y seguimiento. A la fecha, se concluye que los riesgos identificados no se han materializado.
05/11/2025 En reunión del grupo primario del proceso se realizó la revisión de los riesgos y controles asociados, determinándose que no se ha presentado materialización de riesgos durante el periodo evaluado. Así mismo, se evidenció que los controles establecidos se vienen ejecutando conforme a lo planificado, contribuyendo a la mitigación efectiva de los riesgos identificados."</t>
  </si>
  <si>
    <t>EC-RG2-CAU1-CON1</t>
  </si>
  <si>
    <r>
      <t xml:space="preserve">2. Posibilidad de afectación reputacional </t>
    </r>
    <r>
      <rPr>
        <b/>
        <sz val="10"/>
        <color rgb="FF000000"/>
        <rFont val="Arial"/>
        <family val="2"/>
      </rPr>
      <t>po</t>
    </r>
    <r>
      <rPr>
        <sz val="10"/>
        <color rgb="FF000000"/>
        <rFont val="Arial"/>
        <family val="2"/>
      </rPr>
      <t xml:space="preserve">r baja cooperación del auditado, a causa de resistencia a la auditoría, </t>
    </r>
    <r>
      <rPr>
        <b/>
        <sz val="10"/>
        <color rgb="FF000000"/>
        <rFont val="Arial"/>
        <family val="2"/>
      </rPr>
      <t>debido</t>
    </r>
    <r>
      <rPr>
        <sz val="10"/>
        <color rgb="FF000000"/>
        <rFont val="Arial"/>
        <family val="2"/>
      </rPr>
      <t xml:space="preserve"> a la falta de conocimiento de las funciones y/o competencias de la Oficina Control Interno.</t>
    </r>
  </si>
  <si>
    <t>Resistencia a la auditoría.</t>
  </si>
  <si>
    <t xml:space="preserve">Falta de conocimiento de las funciones y/o competencias de la Oficina Control Interno. </t>
  </si>
  <si>
    <t>El Jefe de la Oficina Control Interno, de manera permanente y con el apoyo de la Oficina de Comunicaciones, utiliza diversos mecanismos de comunicación con la Entidad a través de Campañas Comunicacionales en : Intranet - Carteleras - correo masivo - descansador de pantalla - piezas gráficas impresa - material de apoyo -material promocional - entre otros; con el fin de dar a conocer las funciones y/o competencias de la Oficina Control Interno y fomentar la cultura del control, quedando como  evidencia las diferentes piezas comunicacionales.  En caso de encontrar desviaciones se procede a informar en el CICCI</t>
  </si>
  <si>
    <t>Las diferentes piezas comunicacionales.  Campañas Comunicacionales a través de : Intranet - Carteleras - correo masivo - descansador de pantalla - piezas gráficas impresa - material de apoyo -material promocional - entre otros</t>
  </si>
  <si>
    <r>
      <rPr>
        <b/>
        <sz val="10"/>
        <color rgb="FF000000"/>
        <rFont val="Arial"/>
        <family val="2"/>
      </rPr>
      <t>21/03/2025</t>
    </r>
    <r>
      <rPr>
        <sz val="10"/>
        <color rgb="FF000000"/>
        <rFont val="Arial"/>
        <family val="2"/>
      </rPr>
      <t xml:space="preserve"> Se efectuó la reunión 3 del grupo primario de la OCI en donde se validaron riesgos y controles, concluyendo que el riesgo no se ha materializado (ver acta en evidencias) en donde se trabajó el tema de la cultura del control e informe realizado de las publicaciones efectuadas en la intranet, por email y WhatsApp.
Adicionalmente el 25/04/2025  en grupo primario de la OCI , ACTA # 4 se revisaron los riegsos y controles, concluyendo que los mismos no se han materializado. (ver acta) </t>
    </r>
  </si>
  <si>
    <r>
      <t xml:space="preserve">"El </t>
    </r>
    <r>
      <rPr>
        <b/>
        <sz val="10"/>
        <color theme="1"/>
        <rFont val="Arial"/>
        <family val="2"/>
      </rPr>
      <t>dia 23/05/2025</t>
    </r>
    <r>
      <rPr>
        <sz val="10"/>
        <color theme="1"/>
        <rFont val="Arial"/>
        <family val="2"/>
      </rPr>
      <t xml:space="preserve"> se realizó grupo primario de  la OCI (VER ACTA 6), en donde se constató la no materializacion del riesgo . Igualmente se revisó el control y se encontro acorde y las evidencias reposan en la carpeta creada por la OAP para tal fin.
Nuevamente se realizó reunion el miercoles </t>
    </r>
    <r>
      <rPr>
        <b/>
        <sz val="10"/>
        <color theme="1"/>
        <rFont val="Arial"/>
        <family val="2"/>
      </rPr>
      <t>18 de junio (</t>
    </r>
    <r>
      <rPr>
        <sz val="10"/>
        <color theme="1"/>
        <rFont val="Arial"/>
        <family val="2"/>
      </rPr>
      <t>ver acta), en la misma se constató la aplicacion de los controles  y la no materializacion de los riesgos."</t>
    </r>
  </si>
  <si>
    <t>EC-RG3-CAU1-CON1</t>
  </si>
  <si>
    <r>
      <t xml:space="preserve">6. Posibilidad de afectación Reputacional </t>
    </r>
    <r>
      <rPr>
        <b/>
        <sz val="10"/>
        <color rgb="FF000000"/>
        <rFont val="Arial"/>
        <family val="2"/>
      </rPr>
      <t>po</t>
    </r>
    <r>
      <rPr>
        <sz val="10"/>
        <color rgb="FF000000"/>
        <rFont val="Arial"/>
        <family val="2"/>
      </rPr>
      <t xml:space="preserve">r errores e inexactitudes en la ejecución de las auditorías o realizar observaciones, riesgos y oportunidades de mejora de auditoria y/o seguimientos, sin la evidencia suficiente y objetiva, dado la falta de conocimientos en normas técnicas de auditoria </t>
    </r>
    <r>
      <rPr>
        <b/>
        <sz val="10"/>
        <color rgb="FF000000"/>
        <rFont val="Arial"/>
        <family val="2"/>
      </rPr>
      <t>debido</t>
    </r>
    <r>
      <rPr>
        <sz val="10"/>
        <color rgb="FF000000"/>
        <rFont val="Arial"/>
        <family val="2"/>
      </rPr>
      <t xml:space="preserve"> a Debilidad en el seguimiento a las labores de auditoría</t>
    </r>
  </si>
  <si>
    <t>Falta de conocimientos en normas técnicas de auditoria.</t>
  </si>
  <si>
    <t>Debilidad en el seguimiento a las labores de auditoría</t>
  </si>
  <si>
    <t>El Jefe de la Oficina de Control Interno revisa cada que se realice una auditoría, los informes preliminares y finales verificando las evidencias que soportan las observaciones, recomendando los ajustes a que haya lugar, a través de reuniones con el equipo auditor, quedando como evidencia los correos electrónicos y actas de grupo primario. En caso de encontrar desviaciones  procede a realizar las respectivas observaciones y en caso de persistir las mismas se lleva al CICCI</t>
  </si>
  <si>
    <t>Cada que se realice una auditoría</t>
  </si>
  <si>
    <t>"Correos electrónicos
Acta Grupo Primario"</t>
  </si>
  <si>
    <r>
      <rPr>
        <b/>
        <sz val="10"/>
        <color rgb="FF000000"/>
        <rFont val="Arial"/>
        <family val="2"/>
      </rPr>
      <t>21/03/2025</t>
    </r>
    <r>
      <rPr>
        <sz val="10"/>
        <color rgb="FF000000"/>
        <rFont val="Arial"/>
        <family val="2"/>
      </rPr>
      <t xml:space="preserve"> Se efectuó la reunión 3 del grupo primario de la OCI en donde se validaron riesgos y controles, concluyendo que el riesgo no se ha materializado (ver acta en evidencias),
Adicionalmente el 25/04/2025  en grupo primario de la OCI , ACTA # 4 se revisaron los riegsos y controles, concluyendo que los mismos no se han materializado. (ver acta) </t>
    </r>
  </si>
  <si>
    <r>
      <t xml:space="preserve">"El </t>
    </r>
    <r>
      <rPr>
        <b/>
        <sz val="10"/>
        <color theme="1"/>
        <rFont val="Arial"/>
        <family val="2"/>
      </rPr>
      <t xml:space="preserve">dia 23/05/2025 </t>
    </r>
    <r>
      <rPr>
        <sz val="10"/>
        <color theme="1"/>
        <rFont val="Arial"/>
        <family val="2"/>
      </rPr>
      <t xml:space="preserve">se realizó grupo primario de  la OCI (VER ACTA 6), en donde se constató la no materializacion del riesgo . Igualmente se revisó el control, el cual fue ajustado, dando claridad que la evidencia de su ejecución esta en el correo del jefe de la OCI en carpeta de Sharepoint donde se encuentra el desarrollo de cada auditoria. 
Nuevamente se realizó reunion el miercoles </t>
    </r>
    <r>
      <rPr>
        <b/>
        <sz val="10"/>
        <color theme="1"/>
        <rFont val="Arial"/>
        <family val="2"/>
      </rPr>
      <t>18 de junio</t>
    </r>
    <r>
      <rPr>
        <sz val="10"/>
        <color theme="1"/>
        <rFont val="Arial"/>
        <family val="2"/>
      </rPr>
      <t xml:space="preserve"> (ver acta), en la misma se constató la aplicacion de los controles  y la no materializacion de los riesgos."</t>
    </r>
  </si>
  <si>
    <t>MC-RG1-CAU1-CON1</t>
  </si>
  <si>
    <r>
      <t>1. Posibilidad de afectación económica por la pérdida de la certificación en Sistema de Gestión de Calidad,</t>
    </r>
    <r>
      <rPr>
        <sz val="10"/>
        <color rgb="FF000000"/>
        <rFont val="Arial"/>
        <family val="2"/>
      </rPr>
      <t xml:space="preserve"> </t>
    </r>
    <r>
      <rPr>
        <b/>
        <sz val="10"/>
        <color rgb="FF000000"/>
        <rFont val="Arial"/>
        <family val="2"/>
      </rPr>
      <t xml:space="preserve">debido al  Incumplimiento de los requisitos de la norma ISO 9001:2015. </t>
    </r>
  </si>
  <si>
    <t>Por pérdida de certificación en Sistema de Gestión de Calidad</t>
  </si>
  <si>
    <t>Debido al Incumplimiento de los requisitos de la norma ISO 9001:2015.</t>
  </si>
  <si>
    <t xml:space="preserve">El jefe de la oficina asesora de planeación de modo manual, realiza las auditorías internas de calidad de acuerdo con el plan anual de auditorías, para verificar el cumplimiento de los requisitos de la norma, en caso de desviación se establecen los hallazgos  y se consignan en el formato establecido para ello de tal manera que los procesos implementen  las mejoras que conlleven a eliminar las causas de las desviaciones. Como evidencia quedan los informes de auditoría y los planes de mejoramiento. </t>
  </si>
  <si>
    <t>Informes de auditoría y los planes de mejoramiento</t>
  </si>
  <si>
    <r>
      <t>28/02/2025</t>
    </r>
    <r>
      <rPr>
        <sz val="10"/>
        <color rgb="FF000000"/>
        <rFont val="Arial"/>
        <family val="2"/>
      </rPr>
      <t xml:space="preserve"> Durante el análisis correspondiente al primer bimestre, el equipo de la Oficina Asesora de Planeación evaluó el riesgo de gestión y la efectividad de los controles implementados. Se concluyó que el riesgo </t>
    </r>
    <r>
      <rPr>
        <b/>
        <sz val="10"/>
        <color rgb="FF000000"/>
        <rFont val="Arial"/>
        <family val="2"/>
      </rPr>
      <t xml:space="preserve">no se ha materializado </t>
    </r>
  </si>
  <si>
    <r>
      <t>24/04/2025</t>
    </r>
    <r>
      <rPr>
        <sz val="10"/>
        <color rgb="FF000000"/>
        <rFont val="Arial"/>
        <family val="2"/>
      </rPr>
      <t xml:space="preserve"> Durante el análisis correspondiente al segundo bimestre, el equipo de la Oficina Asesora de Planeación evaluó el riesgo de gestión y la efectividad de los controles implementados. Se concluyó que el riesgo </t>
    </r>
    <r>
      <rPr>
        <b/>
        <sz val="10"/>
        <color rgb="FF000000"/>
        <rFont val="Arial"/>
        <family val="2"/>
      </rPr>
      <t>no se ha materializado</t>
    </r>
  </si>
  <si>
    <r>
      <rPr>
        <b/>
        <sz val="10"/>
        <color theme="1"/>
        <rFont val="Arial"/>
        <family val="2"/>
      </rPr>
      <t>07/07/2025</t>
    </r>
    <r>
      <rPr>
        <sz val="10"/>
        <color theme="1"/>
        <rFont val="Arial"/>
        <family val="2"/>
      </rPr>
      <t xml:space="preserve"> En la última reunión del Equipo de Planeación, conformado por el jefe y los profesionales asignados, se concluyó que durante el bimestre no se ha presentado riesgos asociado, teniendo en cuenta que la auditoria interna se realizan durante el mes de julio y agosto. a la fecha estamos adelantando el proceso contractual. </t>
    </r>
  </si>
  <si>
    <t>"1/09/2025 En la última reunión del Equipo de Planeación, conformado por el jefe y los profesionales asignados, se concluyó que durante el bimestre no se han presentado riesgos asociados. Además, se informó que las auditorías internas están programadas para llevarse a cabo durante el mes de septiembre, y que tanto la agenda como el contrato ya se encuentran debidamente definidos y listos para su ejecución.
https://indeportesantioquia.sharepoint.com/:x:/s/EquipoPlaneacin/EQxNcIzcc6pIhqqhcPvhtC0B-Bv1O4FeRwgcD_bTzL5KOw?e=d16dEC"</t>
  </si>
  <si>
    <t>"07/11/20205 En la última reunión del Equipo de Planeación, conformado por el jefe y los profesionales asignados, se concluyó que durante el bimestre no se materializo el riesgo asociado, que los controles implententados siguen funcionando. Se evidencio que las auditorías internas de calidad a los 21 procesos de la entidad se realizaron sin inconvenientes, cumpliendo con los estándares de integridad y objetividad. Además, se está avanzando en la preparación para las auditorías externas, con la agenda y el contrato ya definidos y listos para su ejecución.
Durante el mes de octubre se realizarón las auditorias externas a 19 de los 21 procesos de la Entidad, de la obtuvimos una no confomidad menor que ya fue presentado su plan de mejoramiento al ICONTEC y fue aceptado.
"</t>
  </si>
  <si>
    <t>MC-RG2-CAU1-CON1</t>
  </si>
  <si>
    <t>2. Posibilidad de afectación reputacional por el incumplimiento de los planes  de mejoramiento   debido a la inoportunidad en el tratamiento a las acciones de mejora continua del sistema integrado de gestión.</t>
  </si>
  <si>
    <t>Por el incumplimiento de los planes  de mejoramiento</t>
  </si>
  <si>
    <t>Debido a la inoportunidad en el tratamiento a las acciones de mejora continua del sistema integrado de gestión</t>
  </si>
  <si>
    <t xml:space="preserve">El designado por la Oficina Asesora de Planeación, de forma manual,  la cuarta semana de cada mes  consolida los  planes de mejoramiento y verifica  el estado de las acciones y su tratamiento. Con la información consolidada, emite alertas a los procesos, de las acciones que se vencen a los 30 días hábiles siguientes a la fecha de la  verificación, para que realicen las acciones que conlleven al cumplimiento de los planes.  En caso de existir acciones  con un menor plazo de vencimiento se citará al líder del proceso para tomar medidas inmediatas frente a la acción. Como evidencia de la ejecución del control queda el informe consolidado (power bi), el correo con las alertas y el listado de asistencia a la reunión cuando esta proceda. </t>
  </si>
  <si>
    <t xml:space="preserve">Informe consolidado (power bi), el correo con las alertas y el listado de asistencia a la reunión cuando esta proceda.                                                                     MC-RG2-CAU1-CON1              </t>
  </si>
  <si>
    <r>
      <rPr>
        <b/>
        <sz val="10"/>
        <color rgb="FF000000"/>
        <rFont val="Arial"/>
        <family val="2"/>
      </rPr>
      <t>24/04/2025</t>
    </r>
    <r>
      <rPr>
        <sz val="10"/>
        <color rgb="FF000000"/>
        <rFont val="Arial"/>
        <family val="2"/>
      </rPr>
      <t xml:space="preserve"> Durante el análisis correspondiente al segundo bimestre, el equipo de la Oficina Asesora de Planeación evaluó el riesgo de gestión y la efectividad de los controles implementados. Se concluyó que el riesgo</t>
    </r>
    <r>
      <rPr>
        <b/>
        <sz val="10"/>
        <color rgb="FF000000"/>
        <rFont val="Arial"/>
        <family val="2"/>
      </rPr>
      <t xml:space="preserve"> no se ha materializado, no obstante estamos haciendo una nueva programación de reuniones para promover el cierre de acciones en 3 encuntros durante la vigencia, evidencia citaciones y calendario Outlook dependencias </t>
    </r>
  </si>
  <si>
    <r>
      <rPr>
        <b/>
        <sz val="10"/>
        <color theme="1"/>
        <rFont val="Arial"/>
        <family val="2"/>
      </rPr>
      <t>"07/07/2025</t>
    </r>
    <r>
      <rPr>
        <sz val="10"/>
        <color theme="1"/>
        <rFont val="Arial"/>
        <family val="2"/>
      </rPr>
      <t xml:space="preserve"> En la última reunión del Equipo de Planeación, se revisó el riesgo, aú no se ha materializado sin embargo se han venido realizando reuniones periodicas con las areas para validar los seguimientos y los inconvenientes que han tenido en el segumiento en el plan de mejoramiento. También se han enviado correos que recuerden sobre el tema 
https://app.powerbi.com/view?r=eyJrIjoiY2Y4ZjBiYWEtZDY5ZC00MGU0LWIzMGYtZjQ0NzI3MGNiMTRkIiwidCI6ImI3YmJkOWQ2LTczODItNGZiMS05MDUxLWIxNmVjMGZlM2RhZCIsImMiOjR9
"</t>
    </r>
  </si>
  <si>
    <t>1/09/2025 Durante el análisis correspondiente al cuarto bimestre, el equipo de la Oficina Asesora de Planeación evaluó el riesgo de gestión y la efectividad de los controles implementados. Se concluyó que dicho riesgo no se ha materializado. No obstante, se está realizando una nueva programación de reuniones con el objetivo de impulsar el cierre de acciones pendientes.  Aunque a la fecha los procesos se han organizado y muchos se encuentran al día con las acciones de mejora, se continúa con el seguimiento para garantizar su sostenibilidad y cierre oportuno.</t>
  </si>
  <si>
    <r>
      <t>07/11/2025</t>
    </r>
    <r>
      <rPr>
        <sz val="10"/>
        <color rgb="FF000000"/>
        <rFont val="Arial"/>
        <family val="2"/>
      </rPr>
      <t xml:space="preserve"> Durante el análisis correspondiente al quinto bimestre, el equipo de la Oficina Asesora de Planeación revisó el riesgo de gestión y la eficacia de los controles aplicados, concluyendo que dicho riesgo no se ha materializado.  Se está reiterando la importancia de responder oportunamente los planes de mejoramiento y se ha programado una nueva serie de reuniones para asegurar el cierre de las acciones pendientes.  Finalmente, se confirma que no se han presentado riesgos emergentes derivados de esta actividad durante el periodo evaluado.</t>
    </r>
  </si>
  <si>
    <t xml:space="preserve">1/12/2025  Con corte al 30 de noviembe el  equipo de Planeación, conformado por el jefe y los profesionales designados, concluyeron, que durante el bimestre no se han presentado incidentes asociados al riesgo de gestión. asimismo, se verificó que el control establecido para mitigar dicho riesgo ha sido aplicado de manera efectiva. Como evidencia del funcionamiento del control, se encuentran los recordatorios periódicos emitidos por la Oficina Asesora de Planeación (OAP), los cuales han promovido el seguimiento oportuno durante el periodo evaluado.
19/12/2025  Con corte al 30 de diciembre, el equipo de Planeación, conformado por el jefe y los profesionales designados, concluyó que durante el bimestre evaluado no se presentaron incidentes asociados al riesgo de gestión. Asimismo, se verificó que el control establecido para mitigar dicho riesgo ha sido aplicado de manera efectiva.
Como evidencia del adecuado funcionamiento del control, se destacan los recordatorios periódicos emitidos por la Oficina Asesora de Planeación (OAP), los cuales han contribuido al seguimiento oportuno y al cumplimiento de las actividades durante el período evaluado.
https://indeportesantioquia.sharepoint.com/:f:/r/sites/EquipoPlaneacin/Documentos%20compartidos/2025/RIESGOS/Evidencias%20de%20Riesgos%206%20bimestre/PO-PG1-CAU1-CON1?csf=1&amp;web=1&amp;e=1sUYaO
</t>
  </si>
  <si>
    <t xml:space="preserve">1/12/2025  Con corte al 30 de noviembre el equipo de la Oficina Asesora de Planeación llevó a cabo la evaluación correspondiente al  bimestre, enfocándose en el análisis del riesgo de gestión y la revisión de la efectividad de los controles establecidos.
Como resultado de esta evaluación, se determinó que el riesgo no se ha materializado durante el periodo analizado. Esta conclusión se respalda en los indicadores de gestión, así como en el seguimiento realizado al Plan de Acción y al cumplimiento del Plan Indicativo
https://indeportesantioquia.gov.co/wp-content/uploads/2025/10/Plan-de-accion-seguimiento-Trimestre-3.xlsx
https://app.powerbi.com/view?r=eyJrIjoiMWM0Zjg3NTMtYjQzYi00MjZlLTkyNDQtNmU4YzAzMGJiMjMzIiwidCI6ImI3YmJkOWQ2LTczODItNGZiMS05MDUxLWIxNmVjMGZlM2RhZCIsImMiOjR9
https://indeportesantioquia.gov.co/acceso-informacion-publica/#1756221998459-95cd29f1-8f66
29/12/2025 Con corte al 30 de diciembre, el equipo de la Oficina Asesora de Planeación realizó la evaluación correspondiente al 6 bimestre, centrada en el análisis del riesgo de gestión y en la verificación de la efectividad de los controles implementados.
Como resultado de dicha evaluación, se concluyó que el riesgo no se ha materializado durante el período analizado, lo cual se sustenta en el comportamiento favorable de los indicadores de gestión, así como en el seguimiento permanente al Plan de Acción y en el nivel de cumplimiento del Plan Indicativo.
https://indeportesantioquia.gov.co/acceso-informacion-publica/#1738374524333-c7ab9a80-14d1
https://indeportesantioquia.gov.co/acceso-informacion-publica/#1676471187945-1754961b-9ab0,
https://indeportesantioquia.gov.co/acceso-informacion-publica/#1756221998459-95cd29f1-8f66
</t>
  </si>
  <si>
    <t xml:space="preserve">7 de diciembre de 2025. Revisado por Beatriz Elena Quiceno Gil: 
Al 30 de noviembre de este 2025 no se ha materializado este riesgo. 
Puede evidenciarse la NO materialización de este riesgo tanto en los medios de comunicación institucional de Indeportes Antioquia, como en las PQRSDF:
www.indeportesantioquia.gov.co
https://twitter.com/IndeportesAnt
www.instagram.com/indeportesantioquia
www.youtube.com/user/indeportesant
www.facebook.com/IndeportesAntioquia
14 de enero de 2026. Revisado por Beatriz Elena Quiceno Gil: 
Al 31 de diciembre del 2025 no se materializó este riesgo. 
Puede evidenciarse la NO materialización de este riesgo tanto en los medios de comunicación institucional de Indeportes Antioquia, como en las PQRSDF recibidas durante el año en este proceso:
www.indeportesantioquia.gov.co
https://twitter.com/IndeportesAnt
www.instagram.com/indeportesantioquia
www.youtube.com/user/indeportesant
www.facebook.com/IndeportesAntioquia
</t>
  </si>
  <si>
    <t xml:space="preserve">7 de diciembre de 2025. Revisado por Beatriz Elena Quiceno Gil: 
Al 30 de noviembre de este 2025 no se ha materializado este riesgo. 
Puede evidenciarse la NO materialización de este riesgo tanto en los medios de comunicación institucional de Indeportes Antioquia, como en las PQRSDF:
www.indeportesantioquia.gov.co
https://twitter.com/IndeportesAnt
www.instagram.com/indeportesantioquia
www.youtube.com/user/indeportesant
www.facebook.com/IndeportesAntioquia
14 de enero de 2026. Revisado por Beatriz Elena Quiceno Gil: 
Al 31 de diciembre del 2025 no se materializó este riesgo. 
Puede evidenciarse la NO materialización de este riesgo tanto en los medios de comunicación institucional de Indeportes Antioquia, como en las PQRSDF recibidas durante el año en este proceso:
www.indeportesantioquia.gov.co
https://twitter.com/IndeportesAnt
www.instagram.com/indeportesantioquia
www.youtube.com/user/indeportesant
www.facebook.com/IndeportesAntioquia
</t>
  </si>
  <si>
    <t>30/12/2025 no se materializó. En este mes no se presentaron alianzas estratégicas para investigación</t>
  </si>
  <si>
    <t>30/12/2025 No se materializó. Medicina deportiva hoy en día se encuentra a la vanguardia con la tecnología existente actualmente en la valoración de la condición física de atletas, tenemos con que recoger información o datos.</t>
  </si>
  <si>
    <t>30/12/2025 No se materializo este riesgo. En la última convocatoria de certificación fuimos recertificados como grupo de investigación C de Min ciencias.</t>
  </si>
  <si>
    <t xml:space="preserve">14/01/2026
Durante la vigencia 2025, el riesgo no se materializó, toda vez que el cronograma de contratación se cumplió conforme a la planeación, sin generar retrasos en el desarrollo de la agenda académica inicial. Todas las contrataciones de proveedores de servicios previstas se realizaron y se ejecutaron en su totalidad: UdeA, Universidad Autónoma Latinoamericana, Universidad Católica de Oriente, Liga Antioqueña de Baloncesto, Liga Antioqueña de Voleibol, Liga de Ciclismo de Antioquia, Asociación de Dirigentes Deportivos de Antioquia - ASDIDEA y Cruz Roja Colombiana.
</t>
  </si>
  <si>
    <t xml:space="preserve">30/11/2025 El comite coordinador del programa varifica las diferentes postulaciones de atletas y para atletas realizadas por las ligas, entrenadores o metodologos para otorgar los diferentes estimulos de manera oportuna y en los tiempos estipulados. En los comite participan los miembros que establece la resolucion 120 de 2025 y demas metodologos, Psicosociales y Subgerente, donde dejan constancia de las dicisiones tomadas en las actas que sustentan la resolouciones 
19/12/2025 El comite coordinador del programa varifica las diferentes postulaciones del mes de noviebre y diciembre de atletas y para atletas realizadas por las ligas, entrenadores o metodologos para otorgar los diferentes estimulos de manera oportuna y en los tiempos estipulados. En los comite participan los miembros que establece la resolucion 120 de 2025 y demas metodologos, Psicosociales y Subgerente, donde dejan constancia de las dicisiones tomadas en las actas que sustentan la resolouciones 
https://indeportesantioquia-my.sharepoint.com/:f:/g/personal/ymendoza_indeportesantioquia_gov_co/IgBwMCRDlYHYQLhJv00Qw3zMAbN0ySwMuwZKVMOKCa18mvU?email=lgaviria%40indeportesantioquia.gov.co&amp;e=FtbTVL
</t>
  </si>
  <si>
    <t xml:space="preserve">30/11/2025 Verificar por parte de los supervisores del convenios con las ligas u organizaciones deportivas las solicitudes de desembolsos y rendiciones de cuentas cada que son radicadas por estas organizaciones. El metodologos supervisor aprueba o rechaza segun sea el caso y como constancia de esto, queda el espedientes contractual en el onedrive y expediente en mercurio
19/12/2025 Verificar por parte de los supervisores del convenios con las ligas u organizaciones deportivas las solicitudes de desembolsos y rendiciones de cuentas cada que son radicadas por estas organizaciones en el mes de noviembre y diciembre. El metodologos supervisor aprueba o rechaza segun sea el caso y como constancia de esto, queda el espedientes contractual en el onedrive y expediente en mercurio
https://indeportesantioquia-my.sharepoint.com/:f:/g/personal/ymendoza_indeportesantioquia_gov_co/IgBwMCRDlYHYQLhJv00Qw3zMAbN0ySwMuwZKVMOKCa18mvU?email=lgaviria%40indeportesantioquia.gov.co&amp;e=FtbTVL
</t>
  </si>
  <si>
    <t xml:space="preserve">30/11/2025 Verificar por parte de los supervisores del convenios con ligas que tiene CEDEP, las solicitudes de desembolsos y rendiciones de cuentas cada que son radicadas por estas ligas que operan los centros de desarrollo. El metodologos supervisor aprueba o rechaza segun sea el caso y como constancia de esto, queda el espedientes contractual en el onedrive y expediente en mercurio
19/12/2025 Verificar por parte de los supervisores del convenios con ligas que tiene CEDEP, las solicitudes de desembolsos y rendiciones de cuentas cada que son radicadas por estas ligas que operan los centros de desarrollo en el mes de noviembre y diciemrbe. El metodologos supervisor aprueba o rechaza segun sea el caso y como constancia de esto, queda el espedientes contractual en el onedrive y expediente en mercurio
https://indeportesantioquia-my.sharepoint.com/:f:/g/personal/ymendoza_indeportesantioquia_gov_co/IgBwMCRDlYHYQLhJv00Qw3zMAbN0ySwMuwZKVMOKCa18mvU?email=lgaviria%40indeportesantioquia.gov.co&amp;e=FtbTVL
</t>
  </si>
  <si>
    <t xml:space="preserve">30/11/2025 Verificar contantemente los registros de programacion de citas solicitadas por los entrenadores para los atletas y para atletas, la evidencia de las citas se encuentra almacenada en el sharepoint donde queda la constancia de las asistencias. Este control es realizado por cada uno de los medicos que acompaña cada disciplina deportiva,
19/12/2025 Se confirma que los controles siguen siendo adeacudos Como resultado de esta evaluación, se determinó que el riesgo no se ha materializado durante el periodo analizado.
</t>
  </si>
  <si>
    <t xml:space="preserve">30/11/2025 El jefe de la oficina de medicina deportiva verifica las carpetas de seguimiento al personal contratista donde se valida el cumplimiento necesario para las atenciones de los atletas y para atletas. Esta caperta se encuentra ubicada en el sharepoint de recursos humanos. Con esta informacion se hace la validacion constante del personal administrativo del area de medicina deportiva 
19/12/2025 Se confirma que los controles siguen siendo adeacudos; como resultado de esta evaluación, se determinó que el riesgo no se ha materializado durante el periodo analizado.
</t>
  </si>
  <si>
    <t xml:space="preserve">30/12/2025 El jefe de la oficina de medicina deportiva verifica las carpetas y subcarpetas de evidencia del control de las EUS ubicada en el sharepoint donde estan almacenados los diferentes mantenimientos, entregas de suministro y equipos de medicina deportiva,
19/12/2025 Se confirma que los controles siguen siendo adeacudos; como resultado de esta evaluación, se determinó que el riesgo no se ha materializado durante el periodo analizado.
</t>
  </si>
  <si>
    <t>18/12/2025 El profesional del programa Deporte Formativo y su equipo de trabajo, en el mes de diciembre revisamos el riesgo y identificamos que No se materializa ya que junto con los municipios se confirman las fechas de los eventos e intervenciones y si se presentan modificaciones será por solicitud del ente deportivo municipal. Se evidencia el cronograma del mes de noviembre, donde se dieron las últimas actividades en campo con los municipios. Las evidencias se encuentran en la ruta: Sistema de gestión/Deporte/Riesgos/Evidencias riesgos de escuelas.</t>
  </si>
  <si>
    <t xml:space="preserve">01/12/2025 Con corte al 30 de noviembre de 2025, y de acuerdo con las acciones realizadas durante el quinto bimestre, se confirma que el riesgo identificado no se ha materializado.
19/12/2025 Durante el último bimestre del año se evidenció que con las las actividades efectuadas se evito la materialización del riesgo durante todo el año.
Lo anterior se sustenta en la oportuna socialización de información a todos los municipios, entre la cual se destacan:
La remisión de la segunda versión de los reglamentos oficiales para las disciplinas de Bádminton, Levantamiento de Pesas, Natación Adaptada y Atletismo Adaptado.
La ampliación del plazo para el cargue documental.
La aclaración sobre la participación de deportistas seleccionados por Antioquia o Colombia durante el año 2025.
El ajuste comunicado respecto a la inscripción del deporte de atletismo en la categoría 12 a 14 años.
Estas acciones permitieron fortalecer los procesos de planificación municipal y garantizar la adecuada participación de los deportistas.
Las evidencias de la gestión realizada se encuentran en el siguiente link: https://indeportesantioquia.sharepoint.com/:f:/r/sites/SGC2/Documentos%20compartidos/3.1%20Evidencias%20deRriegos/Juegos%20Deportivos/EVIDENCIAS%20RIESGOS%202025/Riesgos%20de%20Gesti%C3%B3n%202025/JD-RG1-CAU1-CON1?csf=1&amp;web=1&amp;e=Xc3eM9
</t>
  </si>
  <si>
    <t xml:space="preserve">01/12/2025 Con corte al 30 de noviembre de 2025, y de acuerdo con las actividades ejecutadas durante el quinto bimestre, se ratifica que el riesgo identificado no se ha materializado.
19/12/2025 Se confirma que el riesgo identificado no se materializó. Esto se debe a las acciones ejecutadas durante el quinto bimestre, entre las cuales se destaca la socialización oportuna de la información relacionada con los ajustes en las fechas de la fase subregional y las modificaciones en las inscripciones de las disciplinas ofrecidas de manera directa para la final de los Juegos Departamentales.
Dicha socialización facilitó la adecuada planificación por parte de los municipios y contribuyó a mitigar el riesgo inicialmente identificado, evitando su materialización.
Las evidenias de la gestión realizada se encuentran en el siguiente link: https://indeportesantioquia.sharepoint.com/:f:/r/sites/SGC2/Documentos%20compartidos/3.1%20Evidencias%20deRriegos/Juegos%20Deportivos/EVIDENCIAS%20RIESGOS%202025/Riesgos%20de%20Gesti%C3%B3n%202025/JD-RG2-CAU1-CON1?csf=1&amp;web=1&amp;e=vUivwd
</t>
  </si>
  <si>
    <t>19/12/2025: En el periodo del último control ya fueron ejecutadas todas las estrategias y actividades del proceso de Recreación, logrando la cobertura adecuada para la vigencia. De esta manera no hubo ocasión de que el riesgo se materializará</t>
  </si>
  <si>
    <t>19/12/2025: En el periodo del último control ya fueron ejecutadas todas las estrategias y actividades del proceso de Recreación. De esta manera, las necesidades fueron atendidas con los procesos contractuales celebrados dando cumplimiento a las metas del Plan de Acción y el Plan de Desarrollo. De esta manera no hubo ocasión de que el riesgo se materializará.</t>
  </si>
  <si>
    <t xml:space="preserve">19/12/2025: Al inicio del periodo de noviembre se realiza reunión con los líderes de los procesos de Deporte Formativo, Actividad física y Acompañamiento Institucional para coordinar la ejecución de las últimas actividades de la vigencia. De esta manera, se logran ejecutar los eventos de Recreación e intervenciones de los promotores departamentales sin dificultad. De esta manera, no se materializa el riesgo.
</t>
  </si>
  <si>
    <t>19/12/2025: En el periodo del último control ya fueron ejecutadas todas las estrategias y actividades del proceso, logrando la cobertura adecuada para la vigencia. De esta manera no hubo ocasión de que el riesgo se materializará.</t>
  </si>
  <si>
    <t>19/12/2025: En el periodo del último control ya fueron ejecutadas todas las estrategias y actividades del proceso. De esta manera, las necesidades fueron atendidas con los procesos contractuales celebrados dando cumplimiento a las metas del Plan de Acción y el Plan de Desarrollo. De esta manera no hubo ocasión de que el riesgo se materializará.</t>
  </si>
  <si>
    <t xml:space="preserve">
19/12/2025: Al inicio del periodo de noviembre se realiza reunión con los líderes de los procesos de Deporte Formativo, Recreación y Acompañamiento Institucional para coordinar la ejecución de las últimas actividades de la vigencia. De esta manera, se logran ejecutar los eventos de Actividad Física e intervenciones de los promotores departamentales sin dificultad. De esta manera, no se materializa el riesgo.
</t>
  </si>
  <si>
    <t xml:space="preserve">09/12/2025: En el marco del Proceso de Servicio al Ciudadano, se han mantenido revisiones permanentes de los riesgos, con el objetivo de garantizar que las acciones implementadas sean efectivas y prevenir la materialización de los mismos.
Se evidencia que la periodicidad en los controles y las gestiones realizadas ha surtido efecto, reflejándose en que, a la fecha, no se ha materializado ningún riesgo significativo. Esta situación se sustenta además en la reducción de la cantidad de PQRSDF gestionadas durante 2025, con 1.625 casos atendidos, frente a los 2.040 reportados en 2024, lo cual indica un manejo más eficiente del proceso y una disminución de la exposición a riesgos asociados a la gestión ciudadana.
En consecuencia, las acciones de prevención, seguimiento y control continúan demostrando eficacia en la mitigación de riesgos, fortaleciendo la integridad y la calidad del servicio brindado a los ciudadanos.
https://app.powerbi.com/view?r=eyJrIjoiMTAzNThiYjUtZDI1MS00OGM1LWI1NzQtNjFkMzgxMGM1NDYwIiwidCI6ImI3YmJkOWQ2LTczODItNGZiMS05MDUxLWIxNmVjMGZlM2RhZCIsImMiOjR9&amp;disablecdnExpiration=1762472159
https://app.powerbi.com/view?r=eyJrIjoiNGZkZDYxZTItZDU4YS00OWZmLThmNTAtN2JmNjBkMzcxMzBlIiwidCI6ImI3YmJkOWQ2LTczODItNGZiMS05MDUxLWIxNmVjMGZlM2RhZCIsImMiOjR9
</t>
  </si>
  <si>
    <t xml:space="preserve">09/12/2025:  El monitoreo de este riesgo se centra en el seguimiento de las PQRSDF vencidas, tomando como referencia crítica la ocurrencia de más de cuatro (4) casos vencidos en un mes o doce (12) en un trimestre, lo que representa el 50% del promedio acumulado al 31 de octubre de 2025.
Para prevenir la materialización del riesgo, se han implementado medidas de control y mejora, entre las cuales se destacan la generación de alertas semanales y la elaboración de informes mensuales de cierre de gestión, con el propósito de anticiparse a cualquier eventualidad.
Gracias a la eficacia de estos controles, durante el cuarto trimestre no se ha presentado la materialización del riesgo, registrándose un indicador de cumplimiento del 97.69%.
https://app.powerbi.com/view?r=eyJrIjoiMTAzNThiYjUtZDI1MS00OGM1LWI1NzQtNjFkMzgxMGM1NDYwIiwidCI6ImI3YmJkOWQ2LTczODItNGZiMS05MDUxLWIxNmVjMGZlM2RhZCIsImMiOjR9&amp;disablecdnExpiration=1762472159
https://indeportesantioquia.sharepoint.com/:f:/r/sites/SGC2/Documentos%20compartidos/Servicio%20al%20Ciudadano/DOCUMENTOS%20DE%20CALIDAD?csf=1&amp;web=1&amp;e=VaHb7m
</t>
  </si>
  <si>
    <t xml:space="preserve">09/12/2025: El equipo de Servicio al Ciudadano realiza un seguimiento constante mediante la actualización diaria del tablero de PQRSDF, el cual se comparte con las dependencias responsables para facilitar una gestión oportuna. Este monitoreo se refuerza con alertas por correo electrónico sobre solicitudes abiertas o próximas a vencer, así como con reportes periódicos que evalúan la calidad de las respuestas emitidas, lo que ha permitido evitar la materialización del riesgo.
https://indeportesantioquia.sharepoint.com/:f:/r/sites/SGC2/Documentos%20compartidos/Servicio%20al%20Ciudadano/PQRSDF/PQRSDF%20VENCIDAS/VENCIDAD%202025?csf=1&amp;web=1&amp;e=HLsIKU
</t>
  </si>
  <si>
    <t xml:space="preserve">09/12/2025: El equipo de Servicio al Ciudadano realiza un monitoreo diario del tablero de PQRSDF, compartiéndolo con las dependencias responsables para garantizar un seguimiento oportuno. Este control se complementa con alertas por correo electrónico sobre solicitudes abiertas y dentro de plazo, así como con reportes de calidad de las respuestas.
En el reporte de noviembre no se identificaron novedades de calidad, salvo ajustes menores en formato. Gracias a este seguimiento continuo, el riesgo no se ha materializado.
https://indeportesantioquia.sharepoint.com/:f:/r/sites/SGC2/Documentos%20compartidos/Servicio%20al%20Ciudadano/PQRSDF/INDICADOR%20DE%20GESTI%C3%93N%20DE%20OPORTUNIDAD%20PQRSDF%202025?csf=1&amp;web=1&amp;e=wxY00z
</t>
  </si>
  <si>
    <t xml:space="preserve">30/12/2025: Finalizaron los pasos 3 y 4 de la asesoría DRAF dentro de los plazos establecidos y se remite la ficha municipal con la medición del Semáforo DRAF.
Se dio cumplimiento al cronograma establecido para el Encuentro Departamental de Coordinadores DRAF que se hizo en el municipio de Guatapé. La realización del evento fue informada a los 125 municipios a través de la circular K2025000068.
De esta manera, se evidencia que no se materializó el riesgo en el periodo.
</t>
  </si>
  <si>
    <t xml:space="preserve">09/12/2025: El equipo de Gestión Administrativa de Recursos informa avances significativos en las acciones de control y monitoreo del riesgo, concluyendo que este no se ha materializado durante el periodo evaluado. Esta valoración se fundamenta en la revisión de los reportes emitidos por el Grupo de Seguridad, los cuales evidencian la aplicación adecuada del formato de control de salida de bienes. Como respaldo documental, se dispone de los registros correspondientes a los movimientos y retiros de equipos efectuados en el periodo de Noviembre.
https://indeportesantioquia-my.sharepoint.com/personal/hveleza_indeportesantioquia_gov_co/_layouts/15/onedrive.aspx?id=%2Fpersonal%2Fhveleza%5Findeportesantioquia%5Fgov%5Fco%2FDocuments%2FAlmacen%20En%20OneDrive%2FEvidencias%20Riesgos&amp;ct=1765309263364&amp;or=OWA%2DNT%2DMail&amp;cid=5a00da57%2Daa29%2D375a%2De146%2Dd67a72f1e43f&amp;ga=1&amp;startedResponseCatch=true
</t>
  </si>
  <si>
    <t xml:space="preserve">
09/12/2025: El equipo de Gestión Administrativa de Recursos informa que, durante el mes de noviembre, el riesgo identificado se mantuvo bajo control y no mostró indicios de materialización. Esta valoración refleja el fortalecimiento de los controles implementados, cuya efectividad fue verificada a partir del análisis de los registros documentales y del informe de gestión elaborado por el Almacén, el cual fue entregado de manera oportuna al área Contable.
https://indeportesantioquia-my.sharepoint.com/personal/hveleza_indeportesantioquia_gov_co/_layouts/15/onedrive.aspx?id=%2Fpersonal%2Fhveleza%5Findeportesantioquia%5Fgov%5Fco%2FDocuments%2FAlmacen%20En%20OneDrive%2FEvidencias%20Riesgos&amp;ct=1765309263364&amp;or=OWA%2DNT%2DMail&amp;cid=5a00da57%2Daa29%2D375a%2De146%2Dd67a72f1e43f&amp;ga=1&amp;startedResponseCatch=true
</t>
  </si>
  <si>
    <t xml:space="preserve">
09/12/2025: El equipo de Gestión Administrativa de Recursos informa que, durante el periodo evaluado, no se evidenció la materialización del riesgo identificado. Esta conclusión se sustenta en la correcta implementación de los controles establecidos, cuya efectividad fue verificada a través de los registros documentales y del informe de gestión emitido por el Almacén, el cual fue remitido al área Contable para su análisis y seguimiento correspondientes.
https://indeportesantioquia-my.sharepoint.com/personal/hveleza_indeportesantioquia_gov_co/_layouts/15/onedrive.aspx?id=%2Fpersonal%2Fhveleza%5Findeportesantioquia%5Fgov%5Fco%2FDocuments%2FAlmacen%20En%20OneDrive%2FEvidencias%20Riesgos&amp;ct=1765309263364&amp;or=OWA%2DNT%2DMail&amp;cid=5a00da57%2Daa29%2D375a%2De146%2Dd67a72f1e43f&amp;ga=1&amp;startedResponseCatch=true
</t>
  </si>
  <si>
    <t xml:space="preserve">09/12/2025: El equipo de Gestión Administrativa de Recursos confirma que, durante el periodo evaluado, no se evidenció la materialización del riesgo identificado. Los controles definidos se han ejecutado de manera adecuada y, como parte del proceso de verificación, se dispone de las revisiones periódicas de arqueo a la caja menor efectuadas por el área de Tesorería y la Oficina de Control Interno, las cuales respaldan la adecuada gestión del riesgo.
https://indeportesantioquia-my.sharepoint.com/personal/hveleza_indeportesantioquia_gov_co/_layouts/15/onedrive.aspx?id=%2Fpersonal%2Fhveleza%5Findeportesantioquia%5Fgov%5Fco%2FDocuments%2FAlmacen%20En%20OneDrive%2FEvidencias%20Riesgos&amp;ct=1765309263364&amp;or=OWA%2DNT%2DMail&amp;cid=5a00da57%2Daa29%2D375a%2De146%2Dd67a72f1e43f&amp;ga=1&amp;startedResponseCatch=true
</t>
  </si>
  <si>
    <t xml:space="preserve">09/12/2025: El equipo de Gestión Administrativa de Recursos confirma que, durante el mes de noviembre, no se registró la materialización del riesgo identificado. Esta conclusión se fundamenta en la adecuada implementación de los controles establecidos, cuya efectividad fue corroborada mediante la revisión de los registros correspondientes y del informe de gestión del Almacén con corte a noviembre, remitido oportunamente al área Contable para su respectivo análisis. 
https://indeportesantioquia-my.sharepoint.com/personal/hveleza_indeportesantioquia_gov_co/_layouts/15/onedrive.aspx?id=%2Fpersonal%2Fhveleza%5Findeportesantioquia%5Fgov%5Fco%2FDocuments%2FAlmacen%20En%20OneDrive%2FEvidencias%20Riesgos&amp;ct=1765309263364&amp;or=OWA%2DNT%2DMail&amp;cid=5a00da57%2Daa29%2D375a%2De146%2Dd67a72f1e43f&amp;ga=1&amp;startedResponseCatch=true
</t>
  </si>
  <si>
    <t xml:space="preserve">El equipo de Gestión Administrativa de Recursos corrobora que, durante el periodo con corte a noviembre, no se registró la materialización del riesgo. Esta afirmación se sustenta en la correcta ejecución de los controles establecidos, los cuales han sido implementados de manera oportuna a través del diligenciamiento y seguimiento del Plan de Mantenimiento, garantizando su adecuada aplicación.
https://indeportesantioquia-my.sharepoint.com/personal/hveleza_indeportesantioquia_gov_co/_layouts/15/onedrive.aspx?id=%2Fpersonal%2Fhveleza%5Findeportesantioquia%5Fgov%5Fco%2FDocuments%2FAlmacen%20En%20OneDrive%2FEvidencias%20Riesgos&amp;ct=1765309263364&amp;or=OWA%2DNT%2DMail&amp;cid=5a00da57%2Daa29%2D375a%2De146%2Dd67a72f1e43f&amp;ga=1&amp;startedResponseCatch=true
</t>
  </si>
  <si>
    <t xml:space="preserve">09/12/2025. De acuerdo al reporte enviado por la gestora de area, en noviembre la OAJ recibio 47 solicitudes de las cuales al momento del reporte no habia ninguna vencida. Respecto al control, me permito manifestar que la OAJ cuenta con el apoyo de una persona para archivo que es Nancy del Socorro Palacio22/12/2025De acuerdo al reporte enviado por la gestora de area, en diciembre no habia ninguna vencida. Respecto al control, me permito manifestar que la OAJ cuenta con el apoyo de una persona para archivo que es Nancy del Socorro Palacio. </t>
  </si>
  <si>
    <t xml:space="preserve">09/12/2025: Durante el mes de noviembre se han expedido las certificaciones de registro y control solicitadas
22/12/2025Durante el mes de diciembre se han expedido las certificaciones de registro y control solicitadas
</t>
  </si>
  <si>
    <t xml:space="preserve">09/12/2025. Durante el mes de noviembre se han expedido las respuestas a las diferntes olicitudes presentadas por los organos de control
22/12/2025 Durante el mes de diciembre se han expedido las respuestas a las diferntes olicitudes presentadas por los organos de control
</t>
  </si>
  <si>
    <t xml:space="preserve">
Durante el mes de noviembre por parte de INDEPORTES ANTIOQUIA no se contestó dentro del término concedido dos contestaciones de tutela, en atención a la no entrega oportuna por las dependencias de los insumos requeridos para contestar.
Acción de tutela 2025-331 donde se requirió información por parte de un despacho judicial. el área encargada remitió comunicación interna el 25/11/2025 a las  14:55 y la misma fue remitida por parte del Jefe de la OAJ al despacho judicial el 25/11/2025 5:26 PM (por fuera del horario laboral)
acción de tutela 2025-357 la cual fue contestada por fuera del término del despacho, ya que la dependencia allegó los insumos el 2025-10-28 16:27 y se remitió al despacho el 2025-10-28  7:30 PM. Por lo anterior el día 09 de diciembre nos vamos a reunir con la profesional asociada a temas de defensa judicial para hacer el plan de mejoramiento
22/12/2025. En el mes de diciembre no se reporta
</t>
  </si>
  <si>
    <t>09/12/2025. en relación con "Informar si los profesionales que llevan la defensa judicial de la entidad  han realizado la gestión oportuna de los procesos asignados", es necesario precisar que las dos acciones de tutela no se atendieron de manera oportuna por que las áreas no remitieron  los insumos requeridos en los tiempos solicitados. Por lo anterior, en el día de hoy en horas de la tarde se analizará el tema para determinar si dicha situación hace que se materialice el riesgo22/12/2025. En el mes de diciembre no se reporta</t>
  </si>
  <si>
    <t>16/09/2025: De acuerdo a lo informado por la profesional universitaria, Diana Dulcey, en los meses de JULIO Y AGOSTO de 2025 no hemos sido notificados de ninguna providencia con ese alcance, razon por la que no se ha materizado dicho riesgo</t>
  </si>
  <si>
    <t xml:space="preserve">01/12/2025: MCT Seguimiento parcial con corte al 30/11/2025 – OTH
 Durante el sexto bimestre del año, seguimiento parcial  (noviembre 2025) se realizaron procesos de vinculación de personal. En cada caso, se diligenció el formulario F-TH-64 y se gestionaron las certificaciones correspondientes, junto con la documentación requerida para los servidores en estado de nombramiento y posesión. Durante el periodo se adelantaron  procesos de selección:
Encargo:
- Oficina Asesora de Comunicaciones , teniendo  en cuenta la Resolución 2025001076 del 07 de noviembre del 2025, un servidor como Jefe de Oficina 
- Gerencia, teniendo en cuenta  Decreto 202570004981 del 18 de noviembre 2025 nombramiento del Subgerente de Fomento y Desarrollo como Gerente encargado
Provisionalidad: 
- Vacante de Profesional Universitario Oficina Asesora Jurídica Resolución  2025001091 del 13 de noviembre 2025
22/12/2025: Seguimiento último bimestre cierre de vigencia 2025:  Durante el sexto bimestre del año,  (diciembre 2025) no  se realizaron  mas procesos de vinculación de personal, los últimos reportados son los del mes de noviembre indicados en el seguimiento parcial del 01/12/2025. 
Toda la información reposa actualizada en las respectivas historias laborales, disponibles en la Oficina de Talento Humano."
</t>
  </si>
  <si>
    <t xml:space="preserve">Seguimiento parcial con corte al 30/11/2025 – OTH
01/12/2025: MCT El contratista Harold León Arias  y la Jefe de Orficina de Talento Humano  Consuelo Vélez, al presentarse la profesional especializada de la Oficina de Talento Humano, Lucy Beltrán, en vacaciones, realiza la revisión y el seguimiento de los controles implementados, sin que se haya evidenciado la materialización del riesgo identificado.  para este periodo  los ingresos reportados en el RG1-CAU1-CON1 para cada uno de ellos se verifican el cumplimiento de los requisitos durante el proceso de ingreso a la planta en este  sexto bimestre. Las evidencias de los controles implementados se encuentran archivadas en las historias laborales del personal nuevo vinculado a la entidad.
22/12/2025: Seguimiento último bimestre cierre de vigencia 2025
La profesional especializada de la Oficina de Talento Humano, Lucy Beltrán, realiza la revisión y el seguimiento de los controles implementados, sin que se haya evidenciado la materialización del riesgo identificado.  para este periodo  los ingresos reportados en el RG1-CAU1-CON1 en el mes de noviembre para cada uno de ellos se verifican el cumplimiento de los requisitos durante el proceso de ingreso a la planta en este  sexto bimestre. Las evidencias de los controles implementados se encuentran archivadas en las historias laborales de las personas vinculadas en la entidad. 
</t>
  </si>
  <si>
    <t xml:space="preserve">Seguimiento parcial con corte al 30/11/2025 – OTH
01/12/2025: MCT Durante el sexto bimestre del año parcial ( noviembre)  se mantienen vigentes los estudios de la  Profesional Universitaria  Johanna Posada.  (  Profesional Ingeniera Administradora, especialista en Salud Ocupacional  y la debida actualizacion del curso de las 50 horas de SST.) No se tienen  cambios en la información reportada en periodos anteriores.
 La información se encuentra en la carpeta de  evidencias correspondiente al riesgo. 
22/12/2025: Seguimiento último bimestre cierre de vigencia 2025 Durante el sexto bimestre del año , se mantienen vigentes los estudios de la  Profesional Universitaria  Johanna Posada.  (  Profesional Ingeniera Administradora, especialista en Salud Ocupacional  y la debida actualizacion del curso de las 50 horas de SST.) No se tienen  cambios en la información reportada en periodos anteriores.
</t>
  </si>
  <si>
    <t xml:space="preserve">Seguimiento parcial con corte al 30/11/2025 – OTH
01/12/2025: MCT, la Profesional Universitaria de la Oficina de Talento Humano, con el apoyo de los responsables designados, realizó un seguimiento  durante el mes de noviembre permanente a la implementación y actualización del Plan de Trabajo Anual del SG-SST, garantizando el cumplimiento de las actividades programadas.
Como resultado, se evidencia que el riesgo de afectación en la salud de los empleados por incumplimientos en el sistema no se ha materializado. Se tiene un cumplimiento del 78% sobre el periodo parcial de ejecución.
Las evidencias se encuentran en la carpeta correspondiente al riesgo, bajo el documento Plan de Trabajo SG-SST ejecutado a la fecha (Matriz del Plan de Trabajo Anual con Seguimiento).
https://indeportesantioquia.sharepoint.com/:f:/r/sites/SGC2/Documentos%20compartidos/3.1%20Evidencias%20deRriegos/Talento%20Humano/Evidencias%20Riesgos%202025/Riesgos%20de%20Gesti%C3%B3n%20y%20Fiscales%202025/TH-RF1-CAU1-CON2/Sexto%20Bimestre?csf=1&amp;web=1&amp;e=4fP67x
22/12/2025: Seguimiento último bimestre cierre de vigencia 2025  la Profesional Universitaria de la Oficina de Talento Humano, con el apoyo de los responsables designados, realizó un seguimiento  durante el mes de noviembre permanente a la implementación y actualización del Plan de Trabajo Anual del SG-SST, garantizando el cumplimiento de las actividades programadas. Cumplimiento a la fecha 88%  las evidencias reposan en la carpeta de riesgos correspondiente al sexto bimestre del año 
</t>
  </si>
  <si>
    <t xml:space="preserve">Seguimiento parcial con corte al 30/11/2025 – OTH
La Profesional Universitaria Johanna Posada informa que, durante el período parcial evaluado del sexto bimestre del año, la ejecución presupuestal se realiza a mes vencido, con corte al 30/10/2025. Lo correspondiente a un mes se consolida en el mes siguiente, alcanzando a la fecha una ejecución del 77% . La rendición de cuentas a la Gerencia se realiza al cierre de la vigencia, mientras que el control y seguimiento del presupuesto se efectúan de manera permanente mediante la ejecución de los CDP y RCP asociados a los contratos, la validación de facturas y el registro mensual del presupuesto del SG-SST, información que puede ser solicitada a la Profesional Universitaria responsable del proceso.
Las evidencias correspondientes reposan en la carpeta designada para tal fin.
https://indeportesantioquia.sharepoint.com/:f:/r/sites/SGC2/Documentos%20compartidos/3.1%20Evidencias%20deRriegos/Talento%20Humano/Evidencias%20Riesgos%202025/Riesgos%20de%20Gesti%C3%B3n%20y%20Fiscales%202025/TH-RF1-CAU1-CON3/Sexto%20Bimestre?csf=1&amp;web=1&amp;e=Libi5f
22/12/2025: Seguimiento último bimestre cierre de vigencia 2025 presupuesto ejecutado 112% Matriz enviada por la Profesional Universitaria lider del proceso de SST. las evidencias reposan en la carpeta
</t>
  </si>
  <si>
    <t xml:space="preserve">Seguimiento parcial con corte al 30/11/2025 – OTH
La Profesional Universitaria Johanna Posada informa que, durante el seguimiento parcial del sexto bimestre ( noviembre de 2025), no se presentó materialización del riesgo. En este período, la entidad no realizó vinculaciones de personal bajo la modalidad de carrera administrativa, pero sí en provisionalidad , pero no se ha realizado el proceso de inducción para lo cual se tiene por ley 4 meses para este proceso, solo se realizó la induccion de SST desde el primer dia laboral   (esta trazabilidad se encuentra para mayor informacion en las historias laborales de cada servidor)
22/12/2025: Seguimiento último bimestre cierre de vigencia 2025 : 
La Profesional Universitaria Johanna Posada informa que, durante el seguimiento realizado al cierre de la vigencia 2025, no se presentó materialización del riesgo. En este periodo, la entidad no efectuó vinculaciones de personal bajo la modalidad de carrera administrativa; no obstante, se realizaron vinculaciones en provisionalidad. Así mismo, el 11 de diciembre de 2025 se llevó a cabo el proceso de inducción para el personal de nuevo ingreso. La trazabilidad de estas actuaciones se encuentra debidamente soportada en las historias laborales de cada servidor, así como en la carpeta de evidencias y en la carpeta de registros del proceso.
</t>
  </si>
  <si>
    <t xml:space="preserve">Seguimiento parcial con corte al 30/11/2025 – OTH 
01/12/2025: MCT Durante el sexto  bimestre, como período evaluado, se desarrollaron únicamente las capacitaciones programadas en el Plan Institucional de Capacitación (PIC) 2025 con la Universidad de Antioquia. No se realizaron capacitaciones adicionales a demanda durante este periodo. Toda la formación ejecutada corresponde al avance establecido en el cronograma definido.
Las evidencias correspondientes a las capacitaciones realizadas en el quinto bimestre se encuentran disponibles en la carpeta de seguimiento, lo que permite verificar el cumplimiento del plan de formación ejecutado.
Nota: Las evidencias (listas de asistencia, memorias y registro fotográfico) reposan en la Oficina de Talento Humano, a cargo de la Profesional Universitaria responsable, en la carpeta del Plan de Formación 2025.
Carpeta evidencias : https://indeportesantioquia.sharepoint.com/:f:/r/sites/SGC2/Documentos%20compartidos/3.1%20Evidencias%20deRriegos/Talento%20Humano/Evidencias%20Riesgos%202025/Riesgos%20de%20Gesti%C3%B3n%20y%20Fiscales%202025/TH-RG2-CAU1-CON2/Sexto%20Bimestre?csf=1&amp;web=1&amp;e=2KMlZb
22/12/2025: Durante el último bimestre, correspondiente al cierre de la vigencia 2025, se gestionaron y ejecutaron los procesos de capacitación y formación previstos en el proceso de entrenamiento, conforme al cronograma de trabajo establecido. Durante este periodo no se realizaron capacitaciones a demanda; la ejecución se concentró exclusivamente en las actividades programadas en el Plan Institucional de Capacitación (PIC), así como en los planes de Bienestar y Seguridad y Salud en el Trabajo (SST)  
Como evidencia del control y seguimiento, se cuenta con los registros de las capacitaciones realizadas, así como con las listas de asistencia de los servidores públicos que participaron en las actividades programadas.
</t>
  </si>
  <si>
    <t xml:space="preserve">Seguimiento parcial con corte al 30/11/2025 – OTH
MCT Durante sexto  bimestre del año (noviembre 2025), la Técnica de Nómina, Ana Cecilia Jiménez, y la contratista Yudi Andrea Castañeda suministraron la información relacionada con las liquidaciones de nómina y Seguridad Social del personal vinculado, asi como la radicación de incapacidades en el periodo mayores a 3 dias. No se presenta materializacion del riesgo y el proceso se ha desarrollado normalmente.
Durante el período se efectuaron oportunamente los pagos de nómina y prestaciones sociales.
22/12/2025: Seguimiento último bimestre cierre de vigencia 2025. Surante sexto  bimestre del año, la Técnica de Nómina, Ana Cecilia Jiménez, y la contratista Yudi Andrea Castañeda suministraron la información relacionada con las liquidaciones de nómina y Seguridad Social del personal vinculado, asi como la radicación de incapacidades en el periodo mayores a 3 dias. No se presenta materializacion del riesgo y el proceso se ha desarrollado normalmente. 
</t>
  </si>
  <si>
    <t xml:space="preserve">Seguimiento parcial con corte al 30/11/2025 – OTH
Durante el sexto  bimestre de 2025, las servidora encargada del proceso de nómina realizó la revisión y seguimiento correspondiente al riesgo identificado. Se evidenció un control del 100% sobre las incapacidades generadas por los servidores de la entidad, incluyendo el registro detallado del estado de cada una, sus respectivos radicados y los pagos efectuados por parte de las EPS o ARL correspondientes.
Como resultado, no se ha materializado el riesgo asociado. La evidencia de este seguimiento se encuentra archivada en la carpeta “Seguimiento a riesgos 2025”.
22/12/2025: Seguimiento último bimestre cierre de vigencia 2025 Durante el sexto  bimestre de 2025, las servidora encargada del proceso de nómina realizó la revisión y seguimiento correspondiente al riesgo identificado. Se evidenció un control del 100% sobre las incapacidades generadas por los servidores de la entidad, incluyendo el registro detallado del estado de cada una, sus respectivos radicados y los pagos efectuados por parte de las EPS o ARL correspondientes.
</t>
  </si>
  <si>
    <t xml:space="preserve">Seguimiento parcial con corte al 30/11/2025 – OTH
En este periodo no se tramitaron CETILES nuevos, se continuó el trámite de los 04 anteriores  de manera conforme, se tiene en revisión 01 cetil pendiente de procesar  con el acompañamiento de los responsables del proceso, según lo registrado en la matriz de situaciones administrativas. Como evidencia, se encuentra disponible el correo relacionado con el trámite, y la información detallada reposa en las historias laborales archivadas en la Oficina de Talento Humano.
22/12/2025: Seguimiento último bimestre cierre de vigencia 2025 CETILES tramitados:
Se adjunta relación de las personas a quienes se les tramitó CETIL durante el periodo octubre–diciembre de 2025, junto con las evidencias correspondientes:
Restrepo Valladales Jesús María
Gómez Suarez Orlidia
Angel Zuluaga Luis Fernando
Valbuena Ruiz Luis Hernando
Ospina Ortiz Luz Stella
</t>
  </si>
  <si>
    <t xml:space="preserve">30/12/2025 Indeportes Antioquia continua con el trámite de convalidación de las TRD 2013 y 2023 ante al Consejo Departametal de Archivos de Antoquia. El Comité de Gestión y Desempeño de Indeportes Antioquia aprobó el segundo ajuste y se remitió el instrumento actualizado al Consejo para continuar con el trámite.
Además, en el marco del contrato 563 de 2025 se inicio la elaboración de las Tablas de Valoración Documental TVD para los fondos Coldeportes e Indeportes. Este Contrato se prorrogó hasta el 15 de abril de 2026. Ambos instrumentos reportan un avance del 65% en su elaboración.
Se reporta como no materializado el riesgo en razón a que no se han generado observaciones reputacionales a causa de la desactualización de los instrumentos archivísticos de valoración.
</t>
  </si>
  <si>
    <t xml:space="preserve">31/12/2026 El formato F-GD-46 Malla de Temas de Radicación se encuentra actualizado y en uso por parte del equipo de radicación
Se ralizó la revisión del reporte de devoluciones al radicador entre el 01 de Noviembre y el 31 de Diciembre de 2025, encontrándose lo siguiente:
179 devoluciones al radicador, en las siguientes categorías: 2,79% de ellas para corregir imagen o anexos del radicado, los demás casos hacen alusión a las correciones dadas en el marco de las  rutas de pago (97,2%) En todos los casos las correcciones se realizaron de manera inmediata.
Duante Noviembre y Diciembre se recibieron 1867 radicados. 
Se reporta como no materializado el riesgo, debido a la corrección inmediata de los radicados y a que no se han generado quejas o reclamos sobre el proceso.
</t>
  </si>
  <si>
    <t xml:space="preserve">09/12/2025. Durante el mes de noviembre Indeportes Antioquia no ha sido notificado de fallo relacionado con Posibilidad de afectación economica por el incumplimiento de las partes respecto a las obligaciones contractuales, debido a la no ejecución del contrato de acuerdo a las condiciones convenidas y lo estipulado por la ley, reglamentos, procedimientos y demás normas reglamentarias de la contratación estatal. El Jefe de la Oficina Asesora Juridica señala que para el mes de noviembre no ha sido comunicado de un
22/12/2025 Durante el mes de diciembre Indeportes Antioquia Fue notificada de un fallo de reparación directa, el cual no está en firme, donde el Instituto fue declarado administrativa y patrimonialmente responsable y en consecuencia fue condenado.
el argumento principal hace referencia a que "la entidad pública conserva incólumes sus deberes de dirección, control y vigilancia sobre la ejecución del objeto contractual, máxime cuando este involucra la seguridad y la vida de personas bajo su tutela."
</t>
  </si>
  <si>
    <t xml:space="preserve">9/12/2025. Durante el mes de noviembre Indeportes Antioquia no ha sido notificado de fallo relacionado con Posibilidad de afectación economica por el incumplimiento de las partes respecto a las obligaciones contractuales, debido a la no ejecución del contrato de acuerdo a las condiciones convenidas y lo estipulado por la ley, reglamentos, procedimientos y demás normas reglamentarias de la contratación estatal. Ahora bien en el mes de noviembre se debe señalar que en el mes de noviembre Indeportes fue notificada de fallo de controversias contractuales donde se hace referencia a la falsa motivación de los actos administrativos (este fallo no se encuentra en firme) y fallo de controversias contractuales donde se nos ordena devolver dineros al MD por permitir que el contratista continue la ejecución del contrato sin la respectiva interventoría (este fallo no se encuentra en firme)
22/12/2025urante el mes de DICIEMBRE Indeportes Antioquia no ha sido notificado de fallo relacionado con osibilidad de afectación económica por no realizar la liquidación de los contratos y convenios en los tiempos establecidos en el contrato y/o Ley debido a la falta de recursos operativos, administrativos, financieros y técnicos 
</t>
  </si>
  <si>
    <t xml:space="preserve">
04/12/2025: se anexan las actas del comite de contratación del mes de noviembre de 202509/12/2025 Durante el mes de noviembre Indeportes Antioquia no ha sido notificado de fallo relacionado con  Posibilidad de efecto dañoso sobre recursos públicos por irregularidades en la contratación; debido a no acatar la nornatividad contractual.En el mes de noviembre del 2025 se realizaron 10 comités de contratación (del 82 al 91).22/12/2025 durante el mes de diciembre INDEPORTES ANTIOQUIA no ha sido notificado de fallo por Posibilidad de efecto dañoso sobre recursos públicos por irregularidades en la contratación; debido a no acatar la nornatividad contractual. se anexan las actas del comite de contratcion
</t>
  </si>
  <si>
    <t xml:space="preserve">09/12/2025 Durante el mes de noviembre Indeportes Antioquia no ha sido notificado de fallo relacionado con Posibilidad de efecto dañoso sobre recursos públicos por irregularidades en la contratación; debido a no acatar la nornatividad contractual.En el mes de noviembre del 2025 se realizaron 10 comités de contratación (del 82 al 91).
22/12/2025Durante el mes de diciembre Indeportes Antioquia no ha sido notificado de fallo relacionado con Posibilidad de efecto dañoso sobre recursos públicos por irregularidades en la contratación; debido a no acatar la nornatividad contractual. se acenxan las actas del comite de contratcon
</t>
  </si>
  <si>
    <t xml:space="preserve">09/12/2025 Durante el mes de noviembre Indeportes Antioquia no ha sido notificado de fallo relacionado con Posibilidad de afectación reputacional por no realizar una adecuada planeación del proceso contractual debido a la falta de análisis, estudio y revisión de los componentes técnico, financiero, administrativo y jurídico de la etapa precontractual, En el mes de noviembre del 2025 se realizaron 10 comités de contratación (del 82 al 91).
22/12/2025Durante el mes de diciembre Indeportes Antioquia no ha sido notificado de fallo relacionado con Posibilidad de afectación reputacional por no realizar una adecuada planeación del proceso contractual debido a la falta de análisis, estudio y revisión de los componentes técnico, financiero, administrativo y jurídico de la etapa precontractual, se anexan las actas del comite de contratacion
</t>
  </si>
  <si>
    <t>En reunión realizada el 20 de diciembre  con los técnicos de la oficina de sistemas, se revisan los riesgos identificados asi como los controles de los mismos, y se determina que el control sigue siendo adecuado, y que no se ha materialzado el riesgo en el sexto bimestre del año. En la etapa precontractual del proceso de infreatructura tecnologica para Indeportes Antioquia se han detallado las mejoras y el cumplimiento de las especificaciones minimas requeridas para garantizar la correcta conectividad.</t>
  </si>
  <si>
    <t>En reunión realizada el 20 de diciembre con los técnicos de la oficina de sistemas, se revisan los riesgos identificados asi como los controles de los mismos, y se determina que el control sigue siendo adecuado, y que no se ha materialzado el riesgo en el sexto bimestre del año. las incidencias registradas se han atentido y gestionado de forma correcta en los tiempos pactados por lo cual no se ha materializado el riesgo de afectacion reputacional.</t>
  </si>
  <si>
    <t xml:space="preserve">En reunión realizada el 20 de diciembre con los técnicos de la oficina de sistemas, se revisan los riesgos identificados asi como los controles de los mismos, y se determina que el control sigue siendo adecuado, y que no se ha materialzado el riesgo en el sexto bimestre del año ya que no hemos tenido incumplimientos de los ANS contratados por parte de los proveedores de los servicios críticos. 
</t>
  </si>
  <si>
    <t>En reunión realizada el 20 de diciembre con los técnicos de la oficina de sistemas, se revisan los riesgos identificados asi como los controles de los mismos, y se determina que el control sigue siendo adecuado, y que no se ha materialzado el riesgo en el quinto bimestre del año.</t>
  </si>
  <si>
    <t>En reunión realizada el 23 de diciembre con el técnico de la oficina de sistemas, se revisan los riesgos identificados asi como los controles de los mismos, y se determina que el control sigue siendo adecuado, y que no se ha materialzado el riesgo en el quinto bimestre del año.</t>
  </si>
  <si>
    <t>En reunión realizada el 20 de diciembre con los técnicos de la oficina de sistemas, se revisan los riesgos identificados asi como los controles de los mismos, y se determina que el control sigue siendo adecuado, y que no se ha materialzado el riesgo en el sexto bimestre del año.</t>
  </si>
  <si>
    <t xml:space="preserve">En reunión realizada el 20 de diciembre con los técnicos de la oficina de sistemas, se revisan los riesgos identificados asi como los controles de los mismos, y se determina que el control sigue siendo adecuado, y que no se ha materialzado el riesgo en el sexto bimestre del año.
</t>
  </si>
  <si>
    <t>En reunión realizada el 20 de diciembre con los técnicos de la oficina de sistemas, se revisan los riesgos identificados asi como los controles de los mismos, y se determina que el control sigue siendo adecuado, y que no se ha materialzado el riesgo en el sexto bimestre del año.Se espera finalizar el plan de continuidad en el mes de diciembre</t>
  </si>
  <si>
    <t xml:space="preserve">16/12/2025: el anteproyecto de presupuesto 2026 fue construido y enviado a la Dirección de presupuesto Departamental mediante radicado 202503004590 del 18/09/2025, se aprobaron los dos debates, ya se tiene la ordenanza 55 y el decreto 202570005164 del 12 de diciembre.
DECRETO 2025070005164 PPTO 2026 (3).pdf
GACETA 25.385 (2).pdf
https://indeportesantioquia-my.sharepoint.com/personal/mrodriguezu_indeportesantioquia_gov_co/_layouts/15/onedrive.aspx?CT=1765900516312&amp;OR=OWA%2DNT%2DMail&amp;CID=64f3887e%2D5d62%2Db753%2Dcc29%2D7b59dca03a10&amp;e=5%3A505a59ac0d254b828baf294a5e2e1090&amp;sharingv2=true&amp;fromShare=true&amp;at=9&amp;id=%2Fpersonal%2Fmrodriguezu%5Findeportesantioquia%5Fgov%5Fco%2FDocuments%2FCONTABILIDAD%20MARYLUZ%20RU%2FAREA%20PRESUPUESTO%2FPRESUPUESTO%202026%2FNORMATIVA%20PRESUPUESTO%202026&amp;FolderCTID=0x012000526FA3694E55274AB94298E86A4ADE2C&amp;view=0
</t>
  </si>
  <si>
    <t>16/12/2025: El equipo confirma que el riesgo detectado no se materializó, que las medidas de control aplicadas demostraron ser efectivas y que dicho control se realiza una vez al año y para la vogenciaya fueron caapcitados el personal del equipo.</t>
  </si>
  <si>
    <t xml:space="preserve">16/12/2025: El equipo de Gestión FRA confirma que el riesgo no se ha materializado y que el control es efectivo. Mensualmente, el Profesional de Presupuesto elabora un informe de ejecución presupuestal hasta el mes de Octubre  y el de noviembre esta en revision del proceso financiero el cual se publica y remite a la Gerencia. Este control manual permite detectar desviaciones y aplicar correcciones oportunas, lo que evidencia un adecuado avance en la gestión.
https://indeportesantioquia.gov.co/acceso-informacion-publica/#1739372321833-591985c9-ab6b
</t>
  </si>
  <si>
    <t xml:space="preserve">16/12/2025: El equipo confirma que el riesgo detectado no se materializó, que las medidas de control aplicadas demostraron ser efectivas y que dicho control se realiza una vez al año y para la vogenciaya fueron caapcitados el personal del equipo.
</t>
  </si>
  <si>
    <t xml:space="preserve">16/12/2025: El equipo de Gestión FRA ratifica que, a la fecha de corte (noviembre de 2025), el riesgo identificado no se ha materializado. 
Esta gestión ha contribuido a la mitigación del riesgo y al fortalecimiento del proceso. La información reportada se encuentra actualizada a noviembre de 2025, respaldada por los informes y registros disponibles.
https://indeportesantioquia.sharepoint.com/:x:/r/sites/SGC2/_layouts/15/Doc.aspx?sourcedoc=%7B140F8F54-57D8-4540-B4CC-47FF2AAE68F0%7D&amp;file=Matriz%20de%20Responsabilidades%20Consolidada%20Indeportes%20vigencia%202025.xlsx&amp;action=default&amp;mobileredirect=true
</t>
  </si>
  <si>
    <t xml:space="preserve">16/12/2025: El equipo de Gestión FRA confirma que, al corte de diciembre de 2025, el riesgo identificado no se ha materializado.
La gestión realizada ha favorecido la mitigación del riesgo y el fortalecimiento del proceso. La información reportada está actualizada a diciembre de 2025, sustentada en los informes y registros respectivos.
</t>
  </si>
  <si>
    <t xml:space="preserve">16/12/2025: El equipo de Gestión FRA ratifica que, a la fecha de corte (noviembre de 2025), el riesgo identificado no se ha materializado. 
Esta gestión ha contribuido a la mitigación del riesgo y al fortalecimiento del proceso. La información reportada se encuentra actualizada a noviembre de 2025, respaldada por los informes y registros disponibles.
https://indeportesantioquia-my.sharepoint.com/personal/vurrea_indeportesantioquia_gov_co/_layouts/15/onedrive.aspx?CT=1765900787406&amp;OR=OWA-NT-Mail&amp;CID=c9ec6e7c-6d69-9683-d37e-0f6a40792276&amp;e=5%3aa3ea2e8b6760420a9b7e4a7edff8f755&amp;web=1&amp;openShare=true&amp;fromShare=true&amp;at=9&amp;id=%2fpersonal%2fvurrea_indeportesantioquia_gov_co%2fDocuments%2fAI%2fINDEPORTES+2025%2fArqueo+Caja+menor&amp;FolderCTID=0x012000914418EABF946644972FEDD338F94DD8&amp;view=0
</t>
  </si>
  <si>
    <t>16/12/2025:  El equipo de Gestión FRA confirma que el riesgo no se materializo. y los controles son adecuados.</t>
  </si>
  <si>
    <t xml:space="preserve">16/12/2025:El equipo de Gestión FRA ratifica que, a la fecha de corte (diciembre de 2025), el riesgo identificado no se ha materializado. 
Esta gestión ha contribuido a la mitigación del riesgo y al fortalecimiento del proceso. La información reportada se encuentra actualizada a diciembre de 2025, respaldada por los informes y registros disponibles.
https://indeportesantioquia.sharepoint.com/teams/OF_Tesoreria/Documentos%20compartidos/Forms/AllItems.aspx?CT=1765899904899&amp;OR=OWA%2DNT%2DMail&amp;CID=c26df963%2D1627%2Db285%2D7f72%2Df393924ceefd&amp;e=5%3A246a1cd2ae624dbfb379272721db1942&amp;web=1&amp;openShare=true&amp;fromShare=true&amp;at=9&amp;FolderCTID=0x01200066BE7C0ACD4DBE41A2040CCF2A8FB3CF&amp;id=%2Fteams%2FOF%5FTesoreria%2FDocumentos%20compartidos%2F2%5FCOMPROBANTES%20DE%20EGRESO
</t>
  </si>
  <si>
    <t xml:space="preserve">16/12/2025: El equipo de Gestión FRA informa que el riesgo no se presentó y que el control funciona adecuadamente. Los datos están actualizados a Diciembre  de 2025.
https://indeportesantioquia.sharepoint.com/:x:/r/sites/LeydeTransparenciayAccesoalaInformacinPblica/Documentos%20compartidos/8.%20Contrataci%C3%B3n/4.%20Plan%20Anual%20de%20Adquisiciones/2.%20F-CA-89_Plan%20Anual%20de%20Adquisiciones%202025.xlsx?d=w633588cb0da24a779ed1aa3fd0ac69bc&amp;csf=1&amp;web=1&amp;e=PqNjPh
</t>
  </si>
  <si>
    <t xml:space="preserve">16/12/2025: El equipo de Gestión FRA ratifica que, a la fecha de corte (septiembre de 2025), el riesgo identificado no se ha materializado. 
Esta gestión ha contribuido a la mitigación del riesgo y al fortalecimiento del proceso. La información reportada se encuentra actualizada a septiembre de 2025, respaldada por los informes y registros disponibles.
</t>
  </si>
  <si>
    <t xml:space="preserve">
16/12/2025: El equipo de Gestión FRA confirma que el riesgo identificado no se ha materializado y que el control vigente ha resultado adecuado para su prevención. Actualmente, el seguimiento se realiza de forma continua, permitiendo detectar posibles desviaciones y aplicar las medidas correctivas necesarias de manera oportuna. 
https://indeportesantioquia.sharepoint.com/teams/OF_Tesoreria/Documentos%20compartidos/Forms/AllItems.aspx?CT=1765900752743&amp;OR=OWA%2DNT%2DMail&amp;CID=3d5869bb%2D3853%2D2a3c%2Ddd51%2D7fb5f68cd5d6&amp;e=5%3A0eb4d1872e6a406ca809810c2778640b&amp;web=1&amp;openShare=true&amp;fromShare=true&amp;at=9&amp;FolderCTID=0x01200066BE7C0ACD4DBE41A2040CCF2A8FB3CF&amp;id=%2Fteams%2FOF%5FTesoreria%2FDocumentos%20compartidos%2F%2ETESORERIA%2F2025%2FCIERRE%20PRESUPUESTO%20Y%20TESORERIA%202025
</t>
  </si>
  <si>
    <t xml:space="preserve">
16/12/2025: El equipo confirma que el riesgo detectado no se materializó, que las medidas de control aplicadas demostraron ser efectivas y que dicho control se realiza una vez al año y para la vigencia ya fueron capacitados el personal del equipo.
</t>
  </si>
  <si>
    <t xml:space="preserve">11/12/2025 GCM: Las viabilizaciones de tasa de seguridad y las de Indeportes se hizo por un eqipo de profersionales seguiendo los criterios establecidos en la ficha de viabilidad y no hubo presiones externas para el desarrollo de sus trabajo. Por lo anterior el equipo de seguimiento del riesgo valida que no se materializó este bimestre.
Adjunto link de viabilidad. https://indeportesantioquia.sharepoint.com/:x:/r/sites/EQUIPOTCNICOINFRAESTRUCTURA/Documentos%20compartidos/Periodo%202024%20-%202027/CONVOCATORIA%202025/21072025%20Matriz%20Esc%202024-2027%20Ajust%20Vig%20F%20-%20Interv%20%20ASIGNACIONES%20NUEVAS%20SHARE.xlsx?d=w7acfb43196af4a8989aeed79736cf8c9&amp;csf=1&amp;web=1&amp;e=lQlM8c
</t>
  </si>
  <si>
    <t xml:space="preserve">11/12/2025 GCM: Con apoyo jurídico los supervisores vienen solicitando y aprobando en secop la actualización de las pólizas cada que se hace un modificatdorio y para la liquiación. A lfecha no se han presentado siniestros sin cobertura de pólizas. Adjunto comunicaciones enviadas en tal sentido. Por lo anterior el equipo de seguimiento del riesgo valida que no se materializó este bimestre.
https://indeportesantioquia.sharepoint.com/:f:/s/SGC2/IgDfXjXuULAPTLZ-4soFovQ_AV4g3xMpozm8rEx05Vu-p1I?e=Hduv3U
</t>
  </si>
  <si>
    <t xml:space="preserve">11/12/2025 GCM: El equipo designado para la revisión del riesgo considera que el Jefe de la Subgerencia de Escenarios Deportivos y Equpamiento procura la asignación como supervisor de los convenios a los profesionales  designado como rol técnico del CAE en la elaboración de los Estudios previos. Los proyectos que se ejecutarán en 2026, tuvieron en el rol técnico del CAE, al ingeniero que ejercerá como supervisor.
Adjunto evidencia
</t>
  </si>
  <si>
    <t xml:space="preserve">En la sesión del grupo primario realizada en la fecha (03/12/2025)  se revisaron y validaron los riesgos y controles establecidos. Como resultado del análisis, se concluye que, a la fecha, ninguno de los riesgos identificados se ha materializado y los controles implementados han demostrado ser efectivos para su prevención y gestión.
23/12/2025 En reunión sostenida entre el líder del proceso y la gestora del proceso, se concluyó que los riesgos identificados no se han materializado y que los controles definidos han resultado efectivos, en la medida en que han permitido mitigar adecuadamente los posibles impactos asociados a la gestión del proceso.
</t>
  </si>
  <si>
    <t xml:space="preserve">27/11/20205 Con corte al 30 de novbiembre de 2025; el equipo de Planeación, conformado por el jefe y los profesionales asignados, concluyeron que durante el bimestre no se materializo el riesgo asociado; que los controles implententados siguen funcionando, que los planes de mejoramiento derivados de las auditorias se estan realizado con el objetivo  garantizar una gestión transparente, articulada y orientada al mejoramiento continuo, permitiendo que la entidad tome decisiones informadas y minimice impactos negativos sobre sus procesos.
29/12/2025 Con corte al 30 de diciembre de 2025, el equipo de Planeación, conformado por el jefe y los profesionales asignados, determinó que durante el bimestre evaluado el riesgo asociado no se materializó. De igual manera, se evidenció que los controles implementados continúan operando de forma adecuada.
Asimismo, se dio continuidad a la ejecución de los planes de mejoramiento derivados de las auditorías, los cuales están orientados a fortalecer la gestión institucional, promover el mejoramiento continuo y apoyar la toma de decisiones informadas, contribuyendo a la reducción de posibles impactos negativos en los procesos.
La evidencia de la aplicación de este control se encuentra documentada en los planes de mejoramiento de cada proceso, registrados en el formato F-MC-06.
</t>
  </si>
  <si>
    <t xml:space="preserve">27/11/2025 Con corte al 30 de noviembre, el equipo de la Oficina Asesora de Planeación revisó el riesgo de gestión y los controles aplicados, y se determinó que este riesgo no se ha materializado. Se recordó la importancia de cumplir oportunamente con los planes de mejoramiento. Con esto, se confirma que los controles siguen funcionando correctamente y que la entidad mantiene una gestión transparente y enfocada en la mejora continua, lo que permite detectar cualquier desviación a tiempo y tomar las acciones necesarias para minimizar impactos en los procesos.
https://indeportesantioquia.sharepoint.com/:f:/r/sites/EquipoPlaneacin/Documentos%20compartidos/2025/Planes%20de%20Mejoramiento/Evidencias%20noviembre%202025?csf=1&amp;web=1&amp;e=Bi3hWp
29/12/2025 Con corte al 30 de diciembre, la Oficina Asesora de Planeación efectuó la revisión del riesgo de gestión y de los controles implementados, concluyendo que dicho riesgo no se materializó durante el período evaluado. Asimismo, se reiteró a las áreas responsables la importancia de dar cumplimiento oportuno a los planes de mejoramiento.
De esta manera, se confirma que los controles siguen funcionando adecuadamente y que la entidad mantiene una gestión transparente y enfocada en mejorar continuamente, lo que permite identificar a tiempo cualquier situación y tomar las acciones necesarias para evitar afectaciones en los procesos.
https://indeportesantioquia.sharepoint.com/:f:/r/sites/EquipoPlaneacin/Documentos%20compartidos/2025/Planes%20de%20Mejoramiento/Evidencias%20noviembre%202025?csf=1&amp;web=1&amp;e=Q0SRSh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</si>
</sst>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72" x14ac:knownFonts="1">
    <font>
      <sz val="11"/>
      <color theme="1"/>
      <name val="Calibri"/>
      <family val="2"/>
      <scheme val="minor"/>
    </font>
    <font>
      <b/>
      <sz val="11"/>
      <color theme="0"/>
      <name val="Calibri"/>
      <family val="2"/>
      <scheme val="minor"/>
    </font>
    <font>
      <b/>
      <sz val="11"/>
      <color theme="1"/>
      <name val="Calibri"/>
      <family val="2"/>
      <scheme val="minor"/>
    </font>
    <font>
      <b/>
      <sz val="14"/>
      <color theme="1"/>
      <name val="Calibri"/>
      <family val="2"/>
      <scheme val="minor"/>
    </font>
    <font>
      <sz val="10"/>
      <name val="Arial"/>
      <family val="2"/>
    </font>
    <font>
      <sz val="11"/>
      <name val="Verdana"/>
      <family val="2"/>
    </font>
    <font>
      <sz val="9"/>
      <color indexed="81"/>
      <name val="Tahoma"/>
      <family val="2"/>
    </font>
    <font>
      <b/>
      <sz val="12"/>
      <color indexed="81"/>
      <name val="Arial"/>
      <family val="2"/>
    </font>
    <font>
      <b/>
      <sz val="18"/>
      <color indexed="81"/>
      <name val="Arial"/>
      <family val="2"/>
    </font>
    <font>
      <b/>
      <sz val="14"/>
      <color indexed="81"/>
      <name val="Arial"/>
      <family val="2"/>
    </font>
    <font>
      <sz val="14"/>
      <color indexed="81"/>
      <name val="Arial"/>
      <family val="2"/>
    </font>
    <font>
      <b/>
      <u/>
      <sz val="14"/>
      <color indexed="81"/>
      <name val="Arial"/>
      <family val="2"/>
    </font>
    <font>
      <u/>
      <sz val="14"/>
      <color indexed="81"/>
      <name val="Arial"/>
      <family val="2"/>
    </font>
    <font>
      <sz val="10"/>
      <color indexed="81"/>
      <name val="Arial"/>
      <family val="2"/>
    </font>
    <font>
      <b/>
      <sz val="9"/>
      <color indexed="81"/>
      <name val="Tahoma"/>
      <family val="2"/>
    </font>
    <font>
      <sz val="14"/>
      <color rgb="FF000000"/>
      <name val="Arial"/>
      <family val="2"/>
    </font>
    <font>
      <b/>
      <sz val="25"/>
      <color theme="0"/>
      <name val="Calibri"/>
      <family val="2"/>
      <scheme val="minor"/>
    </font>
    <font>
      <b/>
      <sz val="14"/>
      <color theme="0"/>
      <name val="Calibri"/>
      <family val="2"/>
      <scheme val="minor"/>
    </font>
    <font>
      <b/>
      <sz val="16"/>
      <color theme="0"/>
      <name val="Arial"/>
      <family val="2"/>
    </font>
    <font>
      <b/>
      <sz val="16"/>
      <name val="Calibri"/>
      <family val="2"/>
      <scheme val="minor"/>
    </font>
    <font>
      <b/>
      <sz val="25"/>
      <color theme="0"/>
      <name val="Arial"/>
      <family val="2"/>
    </font>
    <font>
      <b/>
      <sz val="11"/>
      <color theme="0"/>
      <name val="Calibri"/>
      <family val="2"/>
    </font>
    <font>
      <b/>
      <sz val="11"/>
      <name val="Calibri"/>
      <family val="2"/>
    </font>
    <font>
      <b/>
      <sz val="9"/>
      <color theme="0"/>
      <name val="Calibri"/>
      <family val="2"/>
    </font>
    <font>
      <b/>
      <sz val="10"/>
      <color indexed="81"/>
      <name val="Arial"/>
      <family val="2"/>
    </font>
    <font>
      <b/>
      <sz val="14"/>
      <color rgb="FF000000"/>
      <name val="Arial"/>
      <family val="2"/>
    </font>
    <font>
      <sz val="18"/>
      <name val="Arial"/>
      <family val="2"/>
    </font>
    <font>
      <b/>
      <sz val="48"/>
      <color indexed="8"/>
      <name val="Calibri"/>
      <family val="2"/>
    </font>
    <font>
      <b/>
      <sz val="20"/>
      <color theme="1"/>
      <name val="Calibri"/>
      <family val="2"/>
      <scheme val="minor"/>
    </font>
    <font>
      <b/>
      <sz val="16"/>
      <color theme="1"/>
      <name val="Calibri"/>
      <family val="2"/>
      <scheme val="minor"/>
    </font>
    <font>
      <b/>
      <sz val="18"/>
      <color theme="1"/>
      <name val="Calibri"/>
      <family val="2"/>
      <scheme val="minor"/>
    </font>
    <font>
      <sz val="11"/>
      <name val="Calibri"/>
      <family val="2"/>
      <scheme val="minor"/>
    </font>
    <font>
      <sz val="11"/>
      <name val="Calibri"/>
      <family val="2"/>
    </font>
    <font>
      <sz val="11"/>
      <color rgb="FF000000"/>
      <name val="Calibri"/>
      <family val="2"/>
    </font>
    <font>
      <sz val="11"/>
      <color rgb="FF000000"/>
      <name val="Calibri"/>
      <family val="2"/>
      <scheme val="minor"/>
    </font>
    <font>
      <sz val="10"/>
      <color theme="1"/>
      <name val="Arial"/>
      <family val="2"/>
    </font>
    <font>
      <i/>
      <sz val="11"/>
      <color rgb="FF000000"/>
      <name val="Calibri"/>
      <family val="2"/>
    </font>
    <font>
      <sz val="11"/>
      <color rgb="FFFF0000"/>
      <name val="Calibri"/>
      <family val="2"/>
    </font>
    <font>
      <b/>
      <sz val="11"/>
      <color rgb="FF000000"/>
      <name val="Calibri"/>
      <family val="2"/>
    </font>
    <font>
      <sz val="11"/>
      <color theme="1"/>
      <name val="Calibri"/>
      <family val="2"/>
    </font>
    <font>
      <sz val="11"/>
      <color rgb="FF323130"/>
      <name val="Segoe UI"/>
      <family val="2"/>
    </font>
    <font>
      <sz val="11"/>
      <color rgb="FF323130"/>
      <name val="Calibri"/>
      <family val="2"/>
      <scheme val="minor"/>
    </font>
    <font>
      <sz val="11"/>
      <color theme="1"/>
      <name val="Calibri"/>
      <family val="2"/>
      <scheme val="minor"/>
    </font>
    <font>
      <b/>
      <sz val="26"/>
      <color indexed="8"/>
      <name val="Calibri"/>
      <family val="2"/>
    </font>
    <font>
      <b/>
      <sz val="14"/>
      <color indexed="8"/>
      <name val="Calibri"/>
      <family val="2"/>
    </font>
    <font>
      <sz val="10"/>
      <color rgb="FF000000"/>
      <name val="Arial"/>
      <family val="2"/>
    </font>
    <font>
      <b/>
      <sz val="10"/>
      <color rgb="FF000000"/>
      <name val="Arial"/>
      <family val="2"/>
    </font>
    <font>
      <sz val="11"/>
      <color rgb="FFFF0000"/>
      <name val="Calibri"/>
      <family val="2"/>
      <scheme val="minor"/>
    </font>
    <font>
      <sz val="9"/>
      <color rgb="FF444444"/>
      <name val="Calibri"/>
      <family val="2"/>
      <scheme val="minor"/>
    </font>
    <font>
      <b/>
      <i/>
      <u/>
      <sz val="11"/>
      <color theme="1"/>
      <name val="Calibri"/>
      <family val="2"/>
      <scheme val="minor"/>
    </font>
    <font>
      <b/>
      <sz val="14"/>
      <name val="Calibri"/>
      <family val="2"/>
    </font>
    <font>
      <b/>
      <sz val="10"/>
      <color theme="1"/>
      <name val="Arial"/>
      <family val="2"/>
    </font>
    <font>
      <i/>
      <sz val="10"/>
      <color rgb="FF000000"/>
      <name val="Arial"/>
      <family val="2"/>
    </font>
    <font>
      <u/>
      <sz val="11"/>
      <color theme="10"/>
      <name val="Calibri"/>
      <family val="2"/>
      <scheme val="minor"/>
    </font>
    <font>
      <b/>
      <u val="double"/>
      <sz val="10"/>
      <color rgb="FF000000"/>
      <name val="Arial"/>
      <family val="2"/>
    </font>
    <font>
      <u/>
      <sz val="10"/>
      <color theme="10"/>
      <name val="Arial"/>
      <family val="2"/>
    </font>
    <font>
      <sz val="10"/>
      <color theme="1"/>
      <name val="Arial"/>
      <family val="2"/>
    </font>
    <font>
      <b/>
      <sz val="10"/>
      <color indexed="8"/>
      <name val="Arial"/>
      <family val="2"/>
    </font>
    <font>
      <sz val="14"/>
      <color rgb="FF000000"/>
      <name val="Calibri"/>
      <family val="2"/>
    </font>
    <font>
      <sz val="14"/>
      <color theme="1"/>
      <name val="Calibri"/>
      <family val="2"/>
      <scheme val="minor"/>
    </font>
    <font>
      <sz val="10"/>
      <color theme="1"/>
      <name val="Calibri"/>
      <family val="2"/>
      <scheme val="minor"/>
    </font>
    <font>
      <b/>
      <sz val="10"/>
      <color indexed="8"/>
      <name val="Calibri"/>
      <family val="2"/>
    </font>
    <font>
      <sz val="10"/>
      <color rgb="FF000000"/>
      <name val="Calibri"/>
      <family val="2"/>
      <scheme val="minor"/>
    </font>
    <font>
      <sz val="10"/>
      <color theme="1"/>
      <name val="Calibri"/>
      <family val="2"/>
      <scheme val="minor"/>
    </font>
    <font>
      <sz val="10"/>
      <color rgb="FF000000"/>
      <name val="Calibri"/>
      <family val="2"/>
    </font>
    <font>
      <b/>
      <sz val="11"/>
      <color rgb="FF000000"/>
      <name val="Calibri"/>
      <family val="2"/>
      <scheme val="minor"/>
    </font>
    <font>
      <sz val="10"/>
      <color rgb="FF000000"/>
      <name val="Arial"/>
      <family val="2"/>
    </font>
    <font>
      <b/>
      <sz val="10"/>
      <color rgb="FF000000"/>
      <name val="Arial"/>
      <family val="2"/>
    </font>
    <font>
      <sz val="14"/>
      <color rgb="FF000000"/>
      <name val="Calibri"/>
      <family val="2"/>
    </font>
    <font>
      <sz val="12"/>
      <color rgb="FF000000"/>
      <name val="Calibri Light"/>
      <family val="2"/>
    </font>
    <font>
      <sz val="11"/>
      <color rgb="FF000000"/>
      <name val="Calibri"/>
      <family val="2"/>
    </font>
    <font>
      <sz val="10"/>
      <color rgb="FF000000"/>
      <name val="Calibri"/>
      <family val="2"/>
      <scheme val="minor"/>
    </font>
  </fonts>
  <fills count="42">
    <fill>
      <patternFill patternType="none"/>
    </fill>
    <fill>
      <patternFill patternType="gray125"/>
    </fill>
    <fill>
      <patternFill patternType="solid">
        <fgColor rgb="FF00B050"/>
        <bgColor rgb="FF000000"/>
      </patternFill>
    </fill>
    <fill>
      <patternFill patternType="solid">
        <fgColor rgb="FF108FA0"/>
        <bgColor indexed="64"/>
      </patternFill>
    </fill>
    <fill>
      <patternFill patternType="solid">
        <fgColor rgb="FFDE6DED"/>
        <bgColor indexed="64"/>
      </patternFill>
    </fill>
    <fill>
      <patternFill patternType="solid">
        <fgColor rgb="FFDF4145"/>
        <bgColor rgb="FF000000"/>
      </patternFill>
    </fill>
    <fill>
      <patternFill patternType="solid">
        <fgColor rgb="FFDE6DED"/>
        <bgColor rgb="FF000000"/>
      </patternFill>
    </fill>
    <fill>
      <patternFill patternType="solid">
        <fgColor rgb="FFF4BEBF"/>
        <bgColor rgb="FF000000"/>
      </patternFill>
    </fill>
    <fill>
      <patternFill patternType="solid">
        <fgColor rgb="FF108FA0"/>
        <bgColor rgb="FF000000"/>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DF4549"/>
        <bgColor rgb="FF000000"/>
      </patternFill>
    </fill>
    <fill>
      <patternFill patternType="solid">
        <fgColor theme="9"/>
        <bgColor indexed="64"/>
      </patternFill>
    </fill>
    <fill>
      <patternFill patternType="solid">
        <fgColor theme="9"/>
        <bgColor rgb="FF000000"/>
      </patternFill>
    </fill>
    <fill>
      <patternFill patternType="solid">
        <fgColor rgb="FF00B050"/>
        <bgColor indexed="64"/>
      </patternFill>
    </fill>
    <fill>
      <patternFill patternType="solid">
        <fgColor rgb="FFFF9900"/>
        <bgColor indexed="64"/>
      </patternFill>
    </fill>
    <fill>
      <patternFill patternType="solid">
        <fgColor rgb="FF4BC960"/>
        <bgColor indexed="64"/>
      </patternFill>
    </fill>
    <fill>
      <patternFill patternType="solid">
        <fgColor rgb="FFD92529"/>
        <bgColor rgb="FF000000"/>
      </patternFill>
    </fill>
    <fill>
      <patternFill patternType="solid">
        <fgColor theme="9" tint="0.59999389629810485"/>
        <bgColor indexed="64"/>
      </patternFill>
    </fill>
    <fill>
      <patternFill patternType="solid">
        <fgColor theme="9" tint="0.39997558519241921"/>
        <bgColor indexed="64"/>
      </patternFill>
    </fill>
    <fill>
      <patternFill patternType="solid">
        <fgColor rgb="FF961A1D"/>
        <bgColor indexed="64"/>
      </patternFill>
    </fill>
    <fill>
      <patternFill patternType="solid">
        <fgColor rgb="FFFFFFFF"/>
        <bgColor rgb="FF000000"/>
      </patternFill>
    </fill>
    <fill>
      <patternFill patternType="solid">
        <fgColor rgb="FFFFFFFF"/>
        <bgColor indexed="64"/>
      </patternFill>
    </fill>
    <fill>
      <patternFill patternType="solid">
        <fgColor theme="0"/>
        <bgColor rgb="FF000000"/>
      </patternFill>
    </fill>
    <fill>
      <patternFill patternType="solid">
        <fgColor rgb="FFF9DFE0"/>
        <bgColor indexed="64"/>
      </patternFill>
    </fill>
    <fill>
      <patternFill patternType="solid">
        <fgColor rgb="FFF9DFE0"/>
        <bgColor rgb="FF000000"/>
      </patternFill>
    </fill>
    <fill>
      <patternFill patternType="solid">
        <fgColor rgb="FFEDEDED"/>
        <bgColor indexed="64"/>
      </patternFill>
    </fill>
    <fill>
      <patternFill patternType="solid">
        <fgColor theme="5" tint="0.79998168889431442"/>
        <bgColor indexed="64"/>
      </patternFill>
    </fill>
    <fill>
      <patternFill patternType="solid">
        <fgColor rgb="FFFFFF00"/>
        <bgColor rgb="FF000000"/>
      </patternFill>
    </fill>
    <fill>
      <patternFill patternType="solid">
        <fgColor rgb="FFE63700"/>
        <bgColor rgb="FF000000"/>
      </patternFill>
    </fill>
    <fill>
      <patternFill patternType="solid">
        <fgColor rgb="FF009900"/>
        <bgColor rgb="FF000000"/>
      </patternFill>
    </fill>
    <fill>
      <patternFill patternType="solid">
        <fgColor rgb="FFEE3900"/>
        <bgColor rgb="FF000000"/>
      </patternFill>
    </fill>
    <fill>
      <patternFill patternType="solid">
        <fgColor rgb="FF00CC00"/>
        <bgColor rgb="FF000000"/>
      </patternFill>
    </fill>
    <fill>
      <patternFill patternType="solid">
        <fgColor rgb="FFFF0000"/>
        <bgColor rgb="FF000000"/>
      </patternFill>
    </fill>
    <fill>
      <patternFill patternType="solid">
        <fgColor rgb="FFE7E6E6"/>
        <bgColor rgb="FF000000"/>
      </patternFill>
    </fill>
    <fill>
      <patternFill patternType="solid">
        <fgColor rgb="FFEDEDED"/>
        <bgColor rgb="FF000000"/>
      </patternFill>
    </fill>
    <fill>
      <patternFill patternType="solid">
        <fgColor rgb="FFE2EFDA"/>
        <bgColor rgb="FF000000"/>
      </patternFill>
    </fill>
    <fill>
      <patternFill patternType="solid">
        <fgColor rgb="FFD9E1F2"/>
        <bgColor rgb="FF000000"/>
      </patternFill>
    </fill>
    <fill>
      <patternFill patternType="solid">
        <fgColor rgb="FFA9D08E"/>
        <bgColor rgb="FF000000"/>
      </patternFill>
    </fill>
    <fill>
      <patternFill patternType="solid">
        <fgColor rgb="FFB4C6E7"/>
        <bgColor rgb="FF000000"/>
      </patternFill>
    </fill>
    <fill>
      <patternFill patternType="solid">
        <fgColor theme="4" tint="0.79998168889431442"/>
        <bgColor indexed="64"/>
      </patternFill>
    </fill>
  </fills>
  <borders count="31">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bottom/>
      <diagonal/>
    </border>
    <border>
      <left/>
      <right style="thin">
        <color auto="1"/>
      </right>
      <top/>
      <bottom/>
      <diagonal/>
    </border>
    <border>
      <left style="thin">
        <color auto="1"/>
      </left>
      <right/>
      <top/>
      <bottom style="thin">
        <color auto="1"/>
      </bottom>
      <diagonal/>
    </border>
    <border>
      <left/>
      <right/>
      <top/>
      <bottom style="thin">
        <color indexed="64"/>
      </bottom>
      <diagonal/>
    </border>
    <border>
      <left/>
      <right style="thin">
        <color auto="1"/>
      </right>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s>
  <cellStyleXfs count="5">
    <xf numFmtId="0" fontId="0" fillId="0" borderId="0"/>
    <xf numFmtId="0" fontId="4" fillId="0" borderId="0"/>
    <xf numFmtId="9" fontId="42" fillId="0" borderId="0" applyFont="0" applyFill="0" applyBorder="0" applyAlignment="0" applyProtection="0"/>
    <xf numFmtId="0" fontId="5" fillId="0" borderId="0"/>
    <xf numFmtId="0" fontId="53" fillId="0" borderId="0" applyNumberFormat="0" applyFill="0" applyBorder="0" applyAlignment="0" applyProtection="0"/>
  </cellStyleXfs>
  <cellXfs count="567">
    <xf numFmtId="0" fontId="0" fillId="0" borderId="0" xfId="0"/>
    <xf numFmtId="0" fontId="0" fillId="9" borderId="0" xfId="0" applyFill="1"/>
    <xf numFmtId="0" fontId="0" fillId="0" borderId="0" xfId="0" applyAlignment="1">
      <alignment horizontal="justify" vertical="top"/>
    </xf>
    <xf numFmtId="0" fontId="0" fillId="0" borderId="0" xfId="0" applyAlignment="1">
      <alignment horizontal="center" vertical="center"/>
    </xf>
    <xf numFmtId="0" fontId="17" fillId="12" borderId="15" xfId="0" applyFont="1" applyFill="1" applyBorder="1" applyAlignment="1" applyProtection="1">
      <alignment horizontal="center" vertical="center" wrapText="1"/>
      <protection locked="0"/>
    </xf>
    <xf numFmtId="0" fontId="21" fillId="2" borderId="15" xfId="0" applyFont="1" applyFill="1" applyBorder="1" applyAlignment="1" applyProtection="1">
      <alignment horizontal="center" vertical="center" wrapText="1"/>
      <protection locked="0"/>
    </xf>
    <xf numFmtId="0" fontId="23" fillId="8" borderId="15" xfId="0" applyFont="1" applyFill="1" applyBorder="1" applyAlignment="1" applyProtection="1">
      <alignment horizontal="center" vertical="center" wrapText="1"/>
      <protection locked="0"/>
    </xf>
    <xf numFmtId="0" fontId="21" fillId="8" borderId="15" xfId="0" applyFont="1" applyFill="1" applyBorder="1" applyAlignment="1" applyProtection="1">
      <alignment horizontal="center" vertical="center" wrapText="1"/>
      <protection locked="0"/>
    </xf>
    <xf numFmtId="0" fontId="21" fillId="8" borderId="15" xfId="0" applyFont="1" applyFill="1" applyBorder="1" applyAlignment="1" applyProtection="1">
      <alignment vertical="center" wrapText="1"/>
      <protection locked="0"/>
    </xf>
    <xf numFmtId="0" fontId="0" fillId="0" borderId="15" xfId="0" applyBorder="1" applyAlignment="1">
      <alignment vertical="center" wrapText="1"/>
    </xf>
    <xf numFmtId="0" fontId="0" fillId="0" borderId="15" xfId="0" applyBorder="1" applyAlignment="1">
      <alignment horizontal="center" vertical="center"/>
    </xf>
    <xf numFmtId="0" fontId="0" fillId="0" borderId="15" xfId="0" applyBorder="1"/>
    <xf numFmtId="0" fontId="0" fillId="11" borderId="0" xfId="0" applyFill="1"/>
    <xf numFmtId="0" fontId="0" fillId="10" borderId="0" xfId="0" applyFill="1"/>
    <xf numFmtId="0" fontId="0" fillId="15" borderId="0" xfId="0" applyFill="1"/>
    <xf numFmtId="0" fontId="1" fillId="9" borderId="0" xfId="0" applyFont="1" applyFill="1" applyAlignment="1">
      <alignment vertical="center"/>
    </xf>
    <xf numFmtId="0" fontId="1" fillId="15" borderId="15" xfId="0" applyFont="1" applyFill="1" applyBorder="1" applyAlignment="1">
      <alignment wrapText="1"/>
    </xf>
    <xf numFmtId="0" fontId="1" fillId="15" borderId="16" xfId="0" applyFont="1" applyFill="1" applyBorder="1" applyAlignment="1">
      <alignment horizontal="center" vertical="center" wrapText="1"/>
    </xf>
    <xf numFmtId="0" fontId="0" fillId="0" borderId="15" xfId="0" applyBorder="1" applyAlignment="1">
      <alignment horizontal="center"/>
    </xf>
    <xf numFmtId="0" fontId="0" fillId="9" borderId="15" xfId="0" applyFill="1" applyBorder="1"/>
    <xf numFmtId="0" fontId="0" fillId="0" borderId="17" xfId="0" applyBorder="1"/>
    <xf numFmtId="164" fontId="4" fillId="16" borderId="15" xfId="1" applyNumberFormat="1" applyFill="1" applyBorder="1" applyAlignment="1" applyProtection="1">
      <alignment horizontal="left" vertical="center" wrapText="1"/>
      <protection hidden="1"/>
    </xf>
    <xf numFmtId="0" fontId="0" fillId="0" borderId="15" xfId="0" applyBorder="1" applyAlignment="1">
      <alignment wrapText="1"/>
    </xf>
    <xf numFmtId="0" fontId="0" fillId="0" borderId="12" xfId="0" applyBorder="1"/>
    <xf numFmtId="1" fontId="26" fillId="16" borderId="15" xfId="1" applyNumberFormat="1" applyFont="1" applyFill="1" applyBorder="1" applyAlignment="1" applyProtection="1">
      <alignment horizontal="right" vertical="center" wrapText="1"/>
      <protection hidden="1"/>
    </xf>
    <xf numFmtId="0" fontId="26" fillId="11" borderId="18" xfId="0" applyFont="1" applyFill="1" applyBorder="1" applyAlignment="1">
      <alignment vertical="top" wrapText="1"/>
    </xf>
    <xf numFmtId="0" fontId="26" fillId="10" borderId="19" xfId="0" applyFont="1" applyFill="1" applyBorder="1" applyAlignment="1">
      <alignment vertical="top" wrapText="1"/>
    </xf>
    <xf numFmtId="0" fontId="26" fillId="11" borderId="19" xfId="0" applyFont="1" applyFill="1" applyBorder="1" applyAlignment="1">
      <alignment vertical="top" wrapText="1"/>
    </xf>
    <xf numFmtId="0" fontId="26" fillId="17" borderId="20" xfId="0" applyFont="1" applyFill="1" applyBorder="1" applyAlignment="1">
      <alignment vertical="top" wrapText="1"/>
    </xf>
    <xf numFmtId="0" fontId="26" fillId="10" borderId="20" xfId="0" applyFont="1" applyFill="1" applyBorder="1" applyAlignment="1">
      <alignment vertical="top" wrapText="1"/>
    </xf>
    <xf numFmtId="0" fontId="26" fillId="11" borderId="20" xfId="0" applyFont="1" applyFill="1" applyBorder="1" applyAlignment="1">
      <alignment vertical="top" wrapText="1"/>
    </xf>
    <xf numFmtId="0" fontId="2" fillId="9" borderId="0" xfId="0" applyFont="1" applyFill="1" applyAlignment="1">
      <alignment horizontal="center" vertical="center"/>
    </xf>
    <xf numFmtId="0" fontId="0" fillId="9" borderId="0" xfId="0" applyFill="1" applyAlignment="1">
      <alignment horizontal="center" vertical="center" wrapText="1"/>
    </xf>
    <xf numFmtId="0" fontId="0" fillId="9" borderId="0" xfId="0" applyFill="1" applyAlignment="1">
      <alignment horizontal="left" vertical="top" wrapText="1"/>
    </xf>
    <xf numFmtId="0" fontId="17" fillId="4" borderId="15" xfId="0" applyFont="1" applyFill="1" applyBorder="1" applyAlignment="1" applyProtection="1">
      <alignment vertical="center"/>
      <protection locked="0"/>
    </xf>
    <xf numFmtId="0" fontId="1" fillId="15" borderId="15" xfId="0" applyFont="1" applyFill="1" applyBorder="1" applyAlignment="1">
      <alignment horizontal="center" vertical="center"/>
    </xf>
    <xf numFmtId="0" fontId="1" fillId="15" borderId="15" xfId="0" applyFont="1" applyFill="1" applyBorder="1" applyAlignment="1">
      <alignment horizontal="center" vertical="center" wrapText="1"/>
    </xf>
    <xf numFmtId="0" fontId="28" fillId="0" borderId="0" xfId="0" applyFont="1"/>
    <xf numFmtId="0" fontId="0" fillId="0" borderId="0" xfId="0" applyAlignment="1">
      <alignment wrapText="1"/>
    </xf>
    <xf numFmtId="9" fontId="0" fillId="0" borderId="15" xfId="0" applyNumberFormat="1" applyBorder="1"/>
    <xf numFmtId="0" fontId="0" fillId="9" borderId="0" xfId="0" applyFill="1" applyAlignment="1">
      <alignment horizontal="left" vertical="center" wrapText="1"/>
    </xf>
    <xf numFmtId="0" fontId="29" fillId="0" borderId="0" xfId="0" applyFont="1"/>
    <xf numFmtId="0" fontId="0" fillId="19" borderId="15" xfId="0" applyFill="1" applyBorder="1"/>
    <xf numFmtId="0" fontId="0" fillId="20" borderId="15" xfId="0" applyFill="1" applyBorder="1"/>
    <xf numFmtId="164" fontId="4" fillId="21" borderId="15" xfId="1" applyNumberFormat="1" applyFill="1" applyBorder="1" applyAlignment="1" applyProtection="1">
      <alignment horizontal="left" vertical="center" wrapText="1"/>
      <protection hidden="1"/>
    </xf>
    <xf numFmtId="0" fontId="1" fillId="15" borderId="0" xfId="0" applyFont="1" applyFill="1" applyAlignment="1">
      <alignment horizontal="center" vertical="center"/>
    </xf>
    <xf numFmtId="0" fontId="1" fillId="15" borderId="9" xfId="0" applyFont="1" applyFill="1" applyBorder="1" applyAlignment="1">
      <alignment vertical="center"/>
    </xf>
    <xf numFmtId="0" fontId="1" fillId="9" borderId="10" xfId="0" applyFont="1" applyFill="1" applyBorder="1" applyAlignment="1">
      <alignment vertical="center"/>
    </xf>
    <xf numFmtId="0" fontId="1" fillId="9" borderId="11" xfId="0" applyFont="1" applyFill="1" applyBorder="1" applyAlignment="1">
      <alignment vertical="center"/>
    </xf>
    <xf numFmtId="0" fontId="30" fillId="0" borderId="0" xfId="0" applyFont="1"/>
    <xf numFmtId="0" fontId="0" fillId="0" borderId="15" xfId="0" applyBorder="1" applyAlignment="1">
      <alignment horizontal="center" vertical="center" wrapText="1"/>
    </xf>
    <xf numFmtId="0" fontId="0" fillId="0" borderId="15" xfId="0" applyBorder="1" applyAlignment="1">
      <alignment horizontal="justify" vertical="center" wrapText="1"/>
    </xf>
    <xf numFmtId="0" fontId="31" fillId="0" borderId="0" xfId="0" applyFont="1"/>
    <xf numFmtId="0" fontId="31" fillId="9" borderId="15" xfId="0" applyFont="1" applyFill="1" applyBorder="1" applyAlignment="1">
      <alignment vertical="center"/>
    </xf>
    <xf numFmtId="0" fontId="32" fillId="0" borderId="11" xfId="0" applyFont="1" applyBorder="1" applyAlignment="1">
      <alignment horizontal="center" vertical="center"/>
    </xf>
    <xf numFmtId="0" fontId="32" fillId="0" borderId="11" xfId="0" applyFont="1" applyBorder="1" applyAlignment="1">
      <alignment horizontal="center" vertical="center" wrapText="1"/>
    </xf>
    <xf numFmtId="0" fontId="33" fillId="0" borderId="11" xfId="0" applyFont="1" applyBorder="1" applyAlignment="1">
      <alignment horizontal="center" vertical="center"/>
    </xf>
    <xf numFmtId="0" fontId="31" fillId="0" borderId="15" xfId="0" applyFont="1" applyBorder="1" applyAlignment="1">
      <alignment vertical="center" wrapText="1"/>
    </xf>
    <xf numFmtId="0" fontId="0" fillId="0" borderId="13" xfId="0" applyBorder="1" applyAlignment="1">
      <alignment horizontal="justify" vertical="center" wrapText="1"/>
    </xf>
    <xf numFmtId="0" fontId="0" fillId="0" borderId="0" xfId="0" applyAlignment="1">
      <alignment vertical="center"/>
    </xf>
    <xf numFmtId="0" fontId="0" fillId="0" borderId="13" xfId="0" applyBorder="1" applyAlignment="1">
      <alignment horizontal="center" vertical="center" wrapText="1"/>
    </xf>
    <xf numFmtId="0" fontId="0" fillId="0" borderId="15" xfId="0" applyBorder="1" applyAlignment="1">
      <alignment horizontal="justify" vertical="center"/>
    </xf>
    <xf numFmtId="0" fontId="31" fillId="0" borderId="15" xfId="0" applyFont="1" applyBorder="1" applyAlignment="1">
      <alignment horizontal="center" vertical="center" wrapText="1"/>
    </xf>
    <xf numFmtId="0" fontId="35" fillId="0" borderId="15" xfId="0" applyFont="1" applyBorder="1" applyAlignment="1">
      <alignment horizontal="center" vertical="center"/>
    </xf>
    <xf numFmtId="0" fontId="0" fillId="9" borderId="15" xfId="0" applyFill="1" applyBorder="1" applyAlignment="1">
      <alignment horizontal="center" vertical="center"/>
    </xf>
    <xf numFmtId="0" fontId="31" fillId="0" borderId="15" xfId="0" applyFont="1" applyBorder="1" applyAlignment="1">
      <alignment horizontal="justify" vertical="center" wrapText="1"/>
    </xf>
    <xf numFmtId="0" fontId="0" fillId="0" borderId="13" xfId="0" applyBorder="1" applyAlignment="1">
      <alignment horizontal="center" vertical="center"/>
    </xf>
    <xf numFmtId="0" fontId="31" fillId="9" borderId="15" xfId="0" applyFont="1" applyFill="1" applyBorder="1" applyAlignment="1">
      <alignment horizontal="center" vertical="center"/>
    </xf>
    <xf numFmtId="0" fontId="31" fillId="9" borderId="15" xfId="0" applyFont="1" applyFill="1" applyBorder="1"/>
    <xf numFmtId="0" fontId="31" fillId="9" borderId="15" xfId="0" applyFont="1" applyFill="1" applyBorder="1" applyAlignment="1">
      <alignment horizontal="center" vertical="center" wrapText="1"/>
    </xf>
    <xf numFmtId="0" fontId="31" fillId="9" borderId="15" xfId="0" applyFont="1" applyFill="1" applyBorder="1" applyAlignment="1">
      <alignment vertical="center" wrapText="1"/>
    </xf>
    <xf numFmtId="0" fontId="31" fillId="9" borderId="15" xfId="0" applyFont="1" applyFill="1" applyBorder="1" applyAlignment="1">
      <alignment horizontal="justify" vertical="top" wrapText="1"/>
    </xf>
    <xf numFmtId="0" fontId="31" fillId="9" borderId="15" xfId="0" applyFont="1" applyFill="1" applyBorder="1" applyAlignment="1">
      <alignment horizontal="justify" vertical="center"/>
    </xf>
    <xf numFmtId="0" fontId="31" fillId="9" borderId="15" xfId="0" applyFont="1" applyFill="1" applyBorder="1" applyAlignment="1">
      <alignment horizontal="justify" vertical="center" wrapText="1"/>
    </xf>
    <xf numFmtId="0" fontId="32" fillId="9" borderId="15" xfId="0" applyFont="1" applyFill="1" applyBorder="1" applyAlignment="1">
      <alignment horizontal="center" vertical="center" wrapText="1"/>
    </xf>
    <xf numFmtId="0" fontId="32" fillId="9" borderId="15" xfId="0" applyFont="1" applyFill="1" applyBorder="1" applyAlignment="1">
      <alignment vertical="center" wrapText="1"/>
    </xf>
    <xf numFmtId="0" fontId="35" fillId="0" borderId="15" xfId="0" applyFont="1" applyBorder="1" applyAlignment="1">
      <alignment horizontal="justify" vertical="center" wrapText="1"/>
    </xf>
    <xf numFmtId="0" fontId="35" fillId="0" borderId="15" xfId="0" applyFont="1" applyBorder="1" applyAlignment="1">
      <alignment horizontal="center" vertical="center" wrapText="1"/>
    </xf>
    <xf numFmtId="0" fontId="32" fillId="22" borderId="15" xfId="0" applyFont="1" applyFill="1" applyBorder="1" applyAlignment="1">
      <alignment horizontal="center" vertical="center" wrapText="1"/>
    </xf>
    <xf numFmtId="0" fontId="32" fillId="22" borderId="11" xfId="0" applyFont="1" applyFill="1" applyBorder="1" applyAlignment="1">
      <alignment horizontal="center" vertical="center" wrapText="1"/>
    </xf>
    <xf numFmtId="0" fontId="32" fillId="22" borderId="11" xfId="0" applyFont="1" applyFill="1" applyBorder="1" applyAlignment="1">
      <alignment horizontal="center" vertical="center"/>
    </xf>
    <xf numFmtId="0" fontId="31" fillId="9" borderId="15" xfId="0" applyFont="1" applyFill="1" applyBorder="1" applyAlignment="1">
      <alignment horizontal="left" vertical="center" wrapText="1"/>
    </xf>
    <xf numFmtId="0" fontId="33" fillId="0" borderId="15" xfId="0" applyFont="1" applyBorder="1" applyAlignment="1">
      <alignment vertical="center" wrapText="1"/>
    </xf>
    <xf numFmtId="0" fontId="33" fillId="0" borderId="13" xfId="0" applyFont="1" applyBorder="1" applyAlignment="1">
      <alignment vertical="center" wrapText="1"/>
    </xf>
    <xf numFmtId="0" fontId="33" fillId="0" borderId="11" xfId="0" applyFont="1" applyBorder="1" applyAlignment="1">
      <alignment vertical="center" wrapText="1"/>
    </xf>
    <xf numFmtId="0" fontId="33" fillId="0" borderId="11" xfId="0" applyFont="1" applyBorder="1" applyAlignment="1">
      <alignment vertical="center"/>
    </xf>
    <xf numFmtId="0" fontId="33" fillId="0" borderId="15" xfId="0" applyFont="1" applyBorder="1" applyAlignment="1">
      <alignment vertical="center"/>
    </xf>
    <xf numFmtId="0" fontId="33" fillId="0" borderId="8" xfId="0" applyFont="1" applyBorder="1" applyAlignment="1">
      <alignment vertical="center" wrapText="1"/>
    </xf>
    <xf numFmtId="0" fontId="33" fillId="0" borderId="8" xfId="0" applyFont="1" applyBorder="1" applyAlignment="1">
      <alignment vertical="center"/>
    </xf>
    <xf numFmtId="0" fontId="33" fillId="0" borderId="13" xfId="0" applyFont="1" applyBorder="1" applyAlignment="1">
      <alignment vertical="center"/>
    </xf>
    <xf numFmtId="0" fontId="0" fillId="0" borderId="15" xfId="0" applyBorder="1" applyAlignment="1">
      <alignment horizontal="justify" vertical="top" wrapText="1"/>
    </xf>
    <xf numFmtId="0" fontId="0" fillId="0" borderId="13" xfId="0" applyBorder="1" applyAlignment="1">
      <alignment horizontal="justify" vertical="top" wrapText="1"/>
    </xf>
    <xf numFmtId="0" fontId="0" fillId="0" borderId="15" xfId="0" applyBorder="1" applyAlignment="1">
      <alignment horizontal="justify" vertical="top"/>
    </xf>
    <xf numFmtId="0" fontId="33" fillId="0" borderId="15" xfId="0" applyFont="1" applyBorder="1" applyAlignment="1">
      <alignment horizontal="justify" vertical="center" wrapText="1"/>
    </xf>
    <xf numFmtId="0" fontId="0" fillId="0" borderId="15" xfId="0" applyBorder="1" applyAlignment="1">
      <alignment horizontal="center" wrapText="1"/>
    </xf>
    <xf numFmtId="0" fontId="33" fillId="0" borderId="15" xfId="0" applyFont="1" applyBorder="1" applyAlignment="1">
      <alignment horizontal="justify" vertical="center"/>
    </xf>
    <xf numFmtId="0" fontId="0" fillId="9" borderId="15" xfId="0" applyFill="1" applyBorder="1" applyAlignment="1">
      <alignment horizontal="justify" vertical="center"/>
    </xf>
    <xf numFmtId="0" fontId="34" fillId="23" borderId="15" xfId="0" applyFont="1" applyFill="1" applyBorder="1" applyAlignment="1">
      <alignment horizontal="center" vertical="center"/>
    </xf>
    <xf numFmtId="0" fontId="0" fillId="0" borderId="9" xfId="0" applyBorder="1" applyAlignment="1">
      <alignment horizontal="justify" vertical="center"/>
    </xf>
    <xf numFmtId="0" fontId="33" fillId="0" borderId="11" xfId="0" applyFont="1" applyBorder="1" applyAlignment="1">
      <alignment horizontal="justify" vertical="top" wrapText="1"/>
    </xf>
    <xf numFmtId="0" fontId="33" fillId="0" borderId="8" xfId="0" applyFont="1" applyBorder="1" applyAlignment="1">
      <alignment horizontal="justify" vertical="top" wrapText="1"/>
    </xf>
    <xf numFmtId="0" fontId="34" fillId="0" borderId="13" xfId="0" applyFont="1" applyBorder="1" applyAlignment="1">
      <alignment horizontal="center" vertical="center" wrapText="1"/>
    </xf>
    <xf numFmtId="0" fontId="0" fillId="0" borderId="13" xfId="0" applyBorder="1" applyAlignment="1">
      <alignment horizontal="justify" vertical="center"/>
    </xf>
    <xf numFmtId="0" fontId="0" fillId="23" borderId="13" xfId="0" applyFill="1" applyBorder="1" applyAlignment="1">
      <alignment horizontal="justify" vertical="center"/>
    </xf>
    <xf numFmtId="0" fontId="0" fillId="9" borderId="13" xfId="0" applyFill="1" applyBorder="1" applyAlignment="1">
      <alignment horizontal="center" vertical="center"/>
    </xf>
    <xf numFmtId="0" fontId="33" fillId="9" borderId="15" xfId="0" applyFont="1" applyFill="1" applyBorder="1" applyAlignment="1">
      <alignment horizontal="justify" vertical="center" wrapText="1"/>
    </xf>
    <xf numFmtId="0" fontId="35" fillId="0" borderId="13" xfId="0" applyFont="1" applyBorder="1" applyAlignment="1">
      <alignment horizontal="center" vertical="center"/>
    </xf>
    <xf numFmtId="0" fontId="31" fillId="23" borderId="13" xfId="0" applyFont="1" applyFill="1" applyBorder="1" applyAlignment="1">
      <alignment horizontal="justify" vertical="center" wrapText="1"/>
    </xf>
    <xf numFmtId="0" fontId="31" fillId="0" borderId="13" xfId="0" applyFont="1" applyBorder="1" applyAlignment="1">
      <alignment horizontal="justify" vertical="center" wrapText="1"/>
    </xf>
    <xf numFmtId="0" fontId="33" fillId="0" borderId="8" xfId="0" applyFont="1" applyBorder="1" applyAlignment="1">
      <alignment horizontal="center" vertical="center"/>
    </xf>
    <xf numFmtId="0" fontId="0" fillId="9" borderId="15" xfId="0" applyFill="1" applyBorder="1" applyAlignment="1">
      <alignment horizontal="justify" vertical="top" wrapText="1"/>
    </xf>
    <xf numFmtId="0" fontId="31" fillId="0" borderId="13" xfId="0" applyFont="1" applyBorder="1" applyAlignment="1">
      <alignment horizontal="center" vertical="center"/>
    </xf>
    <xf numFmtId="0" fontId="31" fillId="9" borderId="13" xfId="0" applyFont="1" applyFill="1" applyBorder="1" applyAlignment="1">
      <alignment horizontal="center" vertical="center"/>
    </xf>
    <xf numFmtId="0" fontId="0" fillId="9" borderId="13" xfId="0" applyFill="1" applyBorder="1" applyAlignment="1">
      <alignment horizontal="justify" vertical="top" wrapText="1"/>
    </xf>
    <xf numFmtId="0" fontId="31" fillId="9" borderId="13" xfId="0" applyFont="1" applyFill="1" applyBorder="1" applyAlignment="1">
      <alignment horizontal="justify" vertical="top" wrapText="1"/>
    </xf>
    <xf numFmtId="0" fontId="33" fillId="9" borderId="15" xfId="0" applyFont="1" applyFill="1" applyBorder="1" applyAlignment="1">
      <alignment horizontal="justify" vertical="top" wrapText="1"/>
    </xf>
    <xf numFmtId="0" fontId="32" fillId="24" borderId="11" xfId="0" applyFont="1" applyFill="1" applyBorder="1" applyAlignment="1">
      <alignment horizontal="justify" vertical="top" wrapText="1"/>
    </xf>
    <xf numFmtId="0" fontId="33" fillId="9" borderId="11" xfId="0" applyFont="1" applyFill="1" applyBorder="1" applyAlignment="1">
      <alignment horizontal="justify" vertical="top" wrapText="1"/>
    </xf>
    <xf numFmtId="0" fontId="33" fillId="9" borderId="8" xfId="0" applyFont="1" applyFill="1" applyBorder="1" applyAlignment="1">
      <alignment horizontal="justify" vertical="top" wrapText="1"/>
    </xf>
    <xf numFmtId="0" fontId="33" fillId="9" borderId="15" xfId="0" applyFont="1" applyFill="1" applyBorder="1" applyAlignment="1">
      <alignment horizontal="justify" vertical="top"/>
    </xf>
    <xf numFmtId="0" fontId="33" fillId="9" borderId="0" xfId="0" applyFont="1" applyFill="1" applyAlignment="1">
      <alignment horizontal="justify" vertical="top" wrapText="1"/>
    </xf>
    <xf numFmtId="0" fontId="0" fillId="0" borderId="15" xfId="0" quotePrefix="1" applyBorder="1"/>
    <xf numFmtId="0" fontId="33" fillId="0" borderId="11" xfId="0" applyFont="1" applyBorder="1" applyAlignment="1">
      <alignment horizontal="center" vertical="center" wrapText="1"/>
    </xf>
    <xf numFmtId="0" fontId="32" fillId="9" borderId="15" xfId="0" applyFont="1" applyFill="1" applyBorder="1" applyAlignment="1">
      <alignment horizontal="justify" vertical="center" wrapText="1"/>
    </xf>
    <xf numFmtId="0" fontId="32" fillId="22" borderId="11" xfId="0" applyFont="1" applyFill="1" applyBorder="1" applyAlignment="1">
      <alignment horizontal="justify" vertical="center" wrapText="1"/>
    </xf>
    <xf numFmtId="0" fontId="33" fillId="0" borderId="11" xfId="0" applyFont="1" applyBorder="1" applyAlignment="1">
      <alignment horizontal="justify" vertical="center" wrapText="1"/>
    </xf>
    <xf numFmtId="0" fontId="33" fillId="0" borderId="8" xfId="0" applyFont="1" applyBorder="1" applyAlignment="1">
      <alignment horizontal="justify" vertical="center" wrapText="1"/>
    </xf>
    <xf numFmtId="0" fontId="33" fillId="0" borderId="0" xfId="0" applyFont="1" applyAlignment="1">
      <alignment horizontal="justify" vertical="center" wrapText="1"/>
    </xf>
    <xf numFmtId="0" fontId="0" fillId="0" borderId="1" xfId="0" applyBorder="1"/>
    <xf numFmtId="0" fontId="0" fillId="0" borderId="2" xfId="0" applyBorder="1"/>
    <xf numFmtId="0" fontId="0" fillId="0" borderId="3" xfId="0" applyBorder="1"/>
    <xf numFmtId="0" fontId="43" fillId="0" borderId="1" xfId="0" applyFont="1" applyBorder="1" applyAlignment="1">
      <alignment horizontal="center" vertical="center"/>
    </xf>
    <xf numFmtId="0" fontId="43" fillId="0" borderId="2" xfId="0" applyFont="1" applyBorder="1" applyAlignment="1">
      <alignment horizontal="center" vertical="center"/>
    </xf>
    <xf numFmtId="0" fontId="0" fillId="0" borderId="2" xfId="0" applyBorder="1" applyAlignment="1">
      <alignment horizontal="center" vertical="center"/>
    </xf>
    <xf numFmtId="0" fontId="0" fillId="0" borderId="4" xfId="0" applyBorder="1"/>
    <xf numFmtId="0" fontId="0" fillId="0" borderId="5" xfId="0" applyBorder="1"/>
    <xf numFmtId="0" fontId="43" fillId="0" borderId="4" xfId="0" applyFont="1" applyBorder="1" applyAlignment="1">
      <alignment horizontal="center" vertical="center"/>
    </xf>
    <xf numFmtId="0" fontId="43" fillId="0" borderId="0" xfId="0" applyFont="1" applyAlignment="1">
      <alignment horizontal="center" vertical="center"/>
    </xf>
    <xf numFmtId="0" fontId="0" fillId="0" borderId="6" xfId="0" applyBorder="1"/>
    <xf numFmtId="0" fontId="0" fillId="0" borderId="7" xfId="0" applyBorder="1"/>
    <xf numFmtId="0" fontId="44" fillId="0" borderId="0" xfId="0" applyFont="1" applyAlignment="1">
      <alignment horizontal="center" vertical="center" wrapText="1"/>
    </xf>
    <xf numFmtId="0" fontId="4" fillId="9" borderId="15" xfId="0" applyFont="1" applyFill="1" applyBorder="1" applyAlignment="1">
      <alignment horizontal="center" vertical="center"/>
    </xf>
    <xf numFmtId="9" fontId="4" fillId="0" borderId="15" xfId="2" applyFont="1" applyBorder="1" applyAlignment="1">
      <alignment horizontal="center" vertical="center" wrapText="1"/>
    </xf>
    <xf numFmtId="0" fontId="0" fillId="9" borderId="0" xfId="0" applyFill="1" applyAlignment="1">
      <alignment horizontal="center" vertical="center"/>
    </xf>
    <xf numFmtId="0" fontId="0" fillId="9" borderId="0" xfId="0" applyFill="1" applyAlignment="1">
      <alignment horizontal="justify" vertical="top"/>
    </xf>
    <xf numFmtId="0" fontId="35" fillId="9" borderId="15" xfId="0" applyFont="1" applyFill="1" applyBorder="1" applyAlignment="1">
      <alignment horizontal="center" vertical="center" wrapText="1"/>
    </xf>
    <xf numFmtId="0" fontId="35" fillId="9" borderId="15" xfId="0" applyFont="1" applyFill="1" applyBorder="1" applyAlignment="1">
      <alignment horizontal="center" vertical="center"/>
    </xf>
    <xf numFmtId="14" fontId="35" fillId="0" borderId="15" xfId="0" applyNumberFormat="1" applyFont="1" applyBorder="1" applyAlignment="1">
      <alignment horizontal="center" vertical="center" wrapText="1"/>
    </xf>
    <xf numFmtId="0" fontId="35" fillId="28" borderId="15" xfId="0" applyFont="1" applyFill="1" applyBorder="1" applyAlignment="1">
      <alignment horizontal="center" vertical="center"/>
    </xf>
    <xf numFmtId="9" fontId="0" fillId="9" borderId="0" xfId="2" applyFont="1" applyFill="1"/>
    <xf numFmtId="9" fontId="0" fillId="0" borderId="0" xfId="2" applyFont="1"/>
    <xf numFmtId="0" fontId="0" fillId="25" borderId="0" xfId="0" applyFill="1"/>
    <xf numFmtId="9" fontId="35" fillId="0" borderId="15" xfId="2" applyFont="1" applyBorder="1" applyAlignment="1">
      <alignment horizontal="center" vertical="center"/>
    </xf>
    <xf numFmtId="9" fontId="35" fillId="0" borderId="15" xfId="2" applyFont="1" applyBorder="1" applyAlignment="1">
      <alignment horizontal="center" vertical="center" wrapText="1"/>
    </xf>
    <xf numFmtId="9" fontId="35" fillId="0" borderId="15" xfId="2" applyFont="1" applyFill="1" applyBorder="1" applyAlignment="1" applyProtection="1">
      <alignment horizontal="center" vertical="center" wrapText="1"/>
      <protection locked="0"/>
    </xf>
    <xf numFmtId="9" fontId="35" fillId="0" borderId="15" xfId="0" applyNumberFormat="1" applyFont="1" applyBorder="1" applyAlignment="1">
      <alignment horizontal="center" vertical="center"/>
    </xf>
    <xf numFmtId="0" fontId="35" fillId="11" borderId="15" xfId="0" applyFont="1" applyFill="1" applyBorder="1" applyAlignment="1">
      <alignment horizontal="center" vertical="center"/>
    </xf>
    <xf numFmtId="0" fontId="35" fillId="0" borderId="11" xfId="0" applyFont="1" applyBorder="1" applyAlignment="1">
      <alignment horizontal="center" vertical="center"/>
    </xf>
    <xf numFmtId="0" fontId="35" fillId="0" borderId="11" xfId="0" applyFont="1" applyBorder="1" applyAlignment="1">
      <alignment horizontal="center" vertical="center" wrapText="1"/>
    </xf>
    <xf numFmtId="0" fontId="35" fillId="0" borderId="8" xfId="0" applyFont="1" applyBorder="1" applyAlignment="1">
      <alignment horizontal="center" vertical="center" wrapText="1"/>
    </xf>
    <xf numFmtId="0" fontId="35" fillId="9" borderId="15" xfId="0" applyFont="1" applyFill="1" applyBorder="1" applyAlignment="1" applyProtection="1">
      <alignment horizontal="center" vertical="center" wrapText="1"/>
      <protection locked="0"/>
    </xf>
    <xf numFmtId="0" fontId="35" fillId="9" borderId="21" xfId="0" applyFont="1" applyFill="1" applyBorder="1" applyAlignment="1">
      <alignment horizontal="center" vertical="center" wrapText="1"/>
    </xf>
    <xf numFmtId="0" fontId="37" fillId="0" borderId="11" xfId="0" applyFont="1" applyBorder="1" applyAlignment="1">
      <alignment horizontal="center" vertical="center"/>
    </xf>
    <xf numFmtId="0" fontId="21" fillId="6" borderId="15" xfId="0" applyFont="1" applyFill="1" applyBorder="1" applyAlignment="1" applyProtection="1">
      <alignment horizontal="center" vertical="center" wrapText="1"/>
      <protection locked="0"/>
    </xf>
    <xf numFmtId="0" fontId="17" fillId="4" borderId="15" xfId="0" applyFont="1" applyFill="1" applyBorder="1" applyAlignment="1" applyProtection="1">
      <alignment horizontal="center" vertical="center"/>
      <protection locked="0"/>
    </xf>
    <xf numFmtId="0" fontId="4" fillId="0" borderId="15" xfId="0" applyFont="1" applyBorder="1" applyAlignment="1">
      <alignment horizontal="center" vertical="center" wrapText="1"/>
    </xf>
    <xf numFmtId="0" fontId="33" fillId="9" borderId="15" xfId="0" applyFont="1" applyFill="1" applyBorder="1" applyAlignment="1">
      <alignment horizontal="justify" vertical="center"/>
    </xf>
    <xf numFmtId="0" fontId="34" fillId="0" borderId="15" xfId="0" applyFont="1" applyBorder="1" applyAlignment="1">
      <alignment vertical="center" wrapText="1"/>
    </xf>
    <xf numFmtId="0" fontId="35" fillId="0" borderId="9" xfId="0" applyFont="1" applyBorder="1" applyAlignment="1">
      <alignment horizontal="center" vertical="center" wrapText="1"/>
    </xf>
    <xf numFmtId="0" fontId="0" fillId="10" borderId="15" xfId="0" applyFill="1" applyBorder="1" applyAlignment="1">
      <alignment horizontal="center" vertical="center" wrapText="1"/>
    </xf>
    <xf numFmtId="0" fontId="0" fillId="10" borderId="15" xfId="0" applyFill="1" applyBorder="1" applyAlignment="1">
      <alignment vertical="center" wrapText="1"/>
    </xf>
    <xf numFmtId="0" fontId="0" fillId="10" borderId="15" xfId="0" applyFill="1" applyBorder="1" applyAlignment="1">
      <alignment horizontal="justify" wrapText="1"/>
    </xf>
    <xf numFmtId="0" fontId="34" fillId="10" borderId="15" xfId="0" applyFont="1" applyFill="1" applyBorder="1" applyAlignment="1">
      <alignment vertical="center" wrapText="1"/>
    </xf>
    <xf numFmtId="0" fontId="0" fillId="10" borderId="15" xfId="0" applyFill="1" applyBorder="1"/>
    <xf numFmtId="0" fontId="4" fillId="0" borderId="11" xfId="0" applyFont="1" applyBorder="1" applyAlignment="1">
      <alignment horizontal="center" vertical="center" wrapText="1"/>
    </xf>
    <xf numFmtId="0" fontId="4" fillId="0" borderId="8" xfId="0" applyFont="1" applyBorder="1" applyAlignment="1">
      <alignment horizontal="center" vertical="center" wrapText="1"/>
    </xf>
    <xf numFmtId="0" fontId="39" fillId="22" borderId="11" xfId="0" applyFont="1" applyFill="1" applyBorder="1" applyAlignment="1">
      <alignment horizontal="center" vertical="center"/>
    </xf>
    <xf numFmtId="0" fontId="31" fillId="22" borderId="11" xfId="0" applyFont="1" applyFill="1" applyBorder="1" applyAlignment="1">
      <alignment horizontal="center" vertical="center"/>
    </xf>
    <xf numFmtId="0" fontId="31" fillId="22" borderId="11" xfId="0" applyFont="1" applyFill="1" applyBorder="1" applyAlignment="1">
      <alignment horizontal="justify" vertical="center" wrapText="1"/>
    </xf>
    <xf numFmtId="0" fontId="33" fillId="0" borderId="15" xfId="0" applyFont="1" applyBorder="1" applyAlignment="1">
      <alignment horizontal="center" vertical="center"/>
    </xf>
    <xf numFmtId="0" fontId="33" fillId="0" borderId="15" xfId="0" applyFont="1" applyBorder="1" applyAlignment="1">
      <alignment horizontal="center" vertical="center" wrapText="1"/>
    </xf>
    <xf numFmtId="0" fontId="48" fillId="0" borderId="15" xfId="0" applyFont="1" applyBorder="1" applyAlignment="1">
      <alignment horizontal="center" vertical="center"/>
    </xf>
    <xf numFmtId="0" fontId="18" fillId="12" borderId="15" xfId="0" applyFont="1" applyFill="1" applyBorder="1" applyAlignment="1" applyProtection="1">
      <alignment horizontal="center" vertical="center" wrapText="1"/>
      <protection locked="0"/>
    </xf>
    <xf numFmtId="0" fontId="31" fillId="22" borderId="15" xfId="0" applyFont="1" applyFill="1" applyBorder="1" applyAlignment="1">
      <alignment horizontal="center" vertical="center" wrapText="1"/>
    </xf>
    <xf numFmtId="0" fontId="0" fillId="0" borderId="13" xfId="0" applyBorder="1"/>
    <xf numFmtId="0" fontId="31" fillId="22" borderId="15" xfId="0" applyFont="1" applyFill="1" applyBorder="1" applyAlignment="1">
      <alignment horizontal="justify" vertical="center" wrapText="1"/>
    </xf>
    <xf numFmtId="0" fontId="34" fillId="0" borderId="11" xfId="0" applyFont="1" applyBorder="1" applyAlignment="1">
      <alignment vertical="center"/>
    </xf>
    <xf numFmtId="0" fontId="0" fillId="0" borderId="13" xfId="0" applyBorder="1" applyAlignment="1">
      <alignment vertical="center" wrapText="1"/>
    </xf>
    <xf numFmtId="0" fontId="34" fillId="0" borderId="13" xfId="0" applyFont="1" applyBorder="1" applyAlignment="1">
      <alignment vertical="center" wrapText="1"/>
    </xf>
    <xf numFmtId="0" fontId="34" fillId="0" borderId="8" xfId="0" applyFont="1" applyBorder="1" applyAlignment="1">
      <alignment vertical="center"/>
    </xf>
    <xf numFmtId="0" fontId="34" fillId="0" borderId="15" xfId="0" applyFont="1" applyBorder="1" applyAlignment="1">
      <alignment vertical="center"/>
    </xf>
    <xf numFmtId="0" fontId="34" fillId="0" borderId="9" xfId="0" applyFont="1" applyBorder="1" applyAlignment="1">
      <alignment vertical="center"/>
    </xf>
    <xf numFmtId="0" fontId="34" fillId="0" borderId="15" xfId="0" applyFont="1" applyBorder="1" applyAlignment="1">
      <alignment horizontal="center" vertical="center"/>
    </xf>
    <xf numFmtId="0" fontId="4" fillId="0" borderId="15" xfId="0" applyFont="1" applyBorder="1" applyAlignment="1">
      <alignment horizontal="center" vertical="center"/>
    </xf>
    <xf numFmtId="0" fontId="34" fillId="0" borderId="21" xfId="0" applyFont="1" applyBorder="1" applyAlignment="1">
      <alignment vertical="center"/>
    </xf>
    <xf numFmtId="0" fontId="34" fillId="0" borderId="11" xfId="0" applyFont="1" applyBorder="1" applyAlignment="1">
      <alignment horizontal="center" vertical="center" wrapText="1"/>
    </xf>
    <xf numFmtId="0" fontId="34" fillId="0" borderId="15" xfId="0" applyFont="1" applyBorder="1" applyAlignment="1">
      <alignment horizontal="justify" vertical="center" wrapText="1"/>
    </xf>
    <xf numFmtId="0" fontId="31" fillId="22" borderId="15" xfId="0" applyFont="1" applyFill="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0" fillId="0" borderId="6" xfId="0" applyBorder="1" applyAlignment="1">
      <alignment horizontal="justify" vertical="center"/>
    </xf>
    <xf numFmtId="0" fontId="45" fillId="0" borderId="15" xfId="0" applyFont="1" applyBorder="1" applyAlignment="1">
      <alignment horizontal="center" vertical="center" wrapText="1"/>
    </xf>
    <xf numFmtId="0" fontId="0" fillId="22" borderId="15" xfId="0" applyFill="1" applyBorder="1" applyAlignment="1">
      <alignment horizontal="justify" vertical="center"/>
    </xf>
    <xf numFmtId="14" fontId="35" fillId="9" borderId="15" xfId="0" applyNumberFormat="1" applyFont="1" applyFill="1" applyBorder="1" applyAlignment="1">
      <alignment horizontal="center" vertical="center" wrapText="1"/>
    </xf>
    <xf numFmtId="0" fontId="4" fillId="9" borderId="15" xfId="0" applyFont="1" applyFill="1" applyBorder="1" applyAlignment="1">
      <alignment horizontal="center" vertical="center" wrapText="1"/>
    </xf>
    <xf numFmtId="0" fontId="35" fillId="9" borderId="11" xfId="0" applyFont="1" applyFill="1" applyBorder="1" applyAlignment="1">
      <alignment horizontal="center" vertical="center" wrapText="1"/>
    </xf>
    <xf numFmtId="0" fontId="35" fillId="9" borderId="8" xfId="0" applyFont="1" applyFill="1" applyBorder="1" applyAlignment="1">
      <alignment horizontal="center" vertical="center" wrapText="1"/>
    </xf>
    <xf numFmtId="0" fontId="45" fillId="22" borderId="15" xfId="0" applyFont="1" applyFill="1" applyBorder="1" applyAlignment="1">
      <alignment horizontal="center" vertical="center" wrapText="1"/>
    </xf>
    <xf numFmtId="0" fontId="45" fillId="9" borderId="15" xfId="0" applyFont="1" applyFill="1" applyBorder="1" applyAlignment="1">
      <alignment horizontal="center" vertical="center" wrapText="1"/>
    </xf>
    <xf numFmtId="0" fontId="4" fillId="0" borderId="14" xfId="0" applyFont="1" applyBorder="1" applyAlignment="1">
      <alignment horizontal="center" vertical="center" wrapText="1"/>
    </xf>
    <xf numFmtId="0" fontId="0" fillId="0" borderId="12" xfId="0" applyBorder="1" applyAlignment="1">
      <alignment horizontal="center" vertical="center" wrapText="1"/>
    </xf>
    <xf numFmtId="0" fontId="0" fillId="0" borderId="12" xfId="0" applyBorder="1" applyAlignment="1">
      <alignment horizontal="justify" vertical="center" wrapText="1"/>
    </xf>
    <xf numFmtId="0" fontId="35" fillId="9" borderId="7" xfId="0" applyFont="1" applyFill="1" applyBorder="1" applyAlignment="1">
      <alignment horizontal="center" vertical="center" wrapText="1"/>
    </xf>
    <xf numFmtId="0" fontId="35" fillId="0" borderId="9" xfId="0" applyFont="1" applyBorder="1" applyAlignment="1">
      <alignment horizontal="center" vertical="center"/>
    </xf>
    <xf numFmtId="0" fontId="45" fillId="22" borderId="27" xfId="0" applyFont="1" applyFill="1" applyBorder="1" applyAlignment="1">
      <alignment horizontal="center" vertical="center"/>
    </xf>
    <xf numFmtId="0" fontId="45" fillId="22" borderId="11" xfId="0" applyFont="1" applyFill="1" applyBorder="1" applyAlignment="1">
      <alignment horizontal="center" vertical="center" wrapText="1"/>
    </xf>
    <xf numFmtId="0" fontId="45" fillId="0" borderId="11" xfId="0" applyFont="1" applyBorder="1" applyAlignment="1">
      <alignment horizontal="center" vertical="center" wrapText="1"/>
    </xf>
    <xf numFmtId="9" fontId="45" fillId="29" borderId="11" xfId="0" applyNumberFormat="1" applyFont="1" applyFill="1" applyBorder="1" applyAlignment="1">
      <alignment horizontal="center" vertical="center"/>
    </xf>
    <xf numFmtId="0" fontId="45" fillId="30" borderId="15" xfId="0" applyFont="1" applyFill="1" applyBorder="1" applyAlignment="1">
      <alignment horizontal="center" vertical="center"/>
    </xf>
    <xf numFmtId="9" fontId="45" fillId="29" borderId="10" xfId="0" applyNumberFormat="1" applyFont="1" applyFill="1" applyBorder="1" applyAlignment="1">
      <alignment horizontal="center" vertical="center" wrapText="1"/>
    </xf>
    <xf numFmtId="9" fontId="45" fillId="0" borderId="11" xfId="0" applyNumberFormat="1" applyFont="1" applyBorder="1" applyAlignment="1">
      <alignment horizontal="center" vertical="center" wrapText="1"/>
    </xf>
    <xf numFmtId="9" fontId="45" fillId="0" borderId="11" xfId="0" applyNumberFormat="1" applyFont="1" applyBorder="1" applyAlignment="1">
      <alignment horizontal="center" vertical="center"/>
    </xf>
    <xf numFmtId="0" fontId="45" fillId="31" borderId="11" xfId="0" applyFont="1" applyFill="1" applyBorder="1" applyAlignment="1">
      <alignment horizontal="center" vertical="center"/>
    </xf>
    <xf numFmtId="0" fontId="45" fillId="32" borderId="15" xfId="0" applyFont="1" applyFill="1" applyBorder="1" applyAlignment="1">
      <alignment horizontal="center" vertical="center"/>
    </xf>
    <xf numFmtId="0" fontId="45" fillId="0" borderId="11" xfId="0" applyFont="1" applyBorder="1" applyAlignment="1">
      <alignment horizontal="center" vertical="center"/>
    </xf>
    <xf numFmtId="0" fontId="46" fillId="22" borderId="11" xfId="0" applyFont="1" applyFill="1" applyBorder="1" applyAlignment="1">
      <alignment horizontal="center" vertical="center" wrapText="1"/>
    </xf>
    <xf numFmtId="0" fontId="46" fillId="22" borderId="13" xfId="0" applyFont="1" applyFill="1" applyBorder="1" applyAlignment="1">
      <alignment horizontal="center" vertical="center" wrapText="1"/>
    </xf>
    <xf numFmtId="0" fontId="45" fillId="22" borderId="11" xfId="0" applyFont="1" applyFill="1" applyBorder="1" applyAlignment="1">
      <alignment horizontal="center" vertical="center"/>
    </xf>
    <xf numFmtId="0" fontId="45" fillId="22" borderId="21" xfId="0" applyFont="1" applyFill="1" applyBorder="1" applyAlignment="1">
      <alignment horizontal="center" vertical="center" wrapText="1"/>
    </xf>
    <xf numFmtId="0" fontId="45" fillId="0" borderId="21" xfId="0" applyFont="1" applyBorder="1" applyAlignment="1">
      <alignment horizontal="center" vertical="center" wrapText="1"/>
    </xf>
    <xf numFmtId="9" fontId="45" fillId="29" borderId="21" xfId="0" applyNumberFormat="1" applyFont="1" applyFill="1" applyBorder="1" applyAlignment="1">
      <alignment horizontal="center" vertical="center"/>
    </xf>
    <xf numFmtId="0" fontId="45" fillId="29" borderId="21" xfId="0" applyFont="1" applyFill="1" applyBorder="1" applyAlignment="1">
      <alignment horizontal="center" vertical="center"/>
    </xf>
    <xf numFmtId="9" fontId="45" fillId="0" borderId="21" xfId="0" applyNumberFormat="1" applyFont="1" applyBorder="1" applyAlignment="1">
      <alignment horizontal="center" vertical="center" wrapText="1"/>
    </xf>
    <xf numFmtId="0" fontId="45" fillId="0" borderId="0" xfId="0" applyFont="1" applyAlignment="1">
      <alignment horizontal="center" vertical="center" wrapText="1"/>
    </xf>
    <xf numFmtId="9" fontId="45" fillId="0" borderId="21" xfId="0" applyNumberFormat="1" applyFont="1" applyBorder="1" applyAlignment="1">
      <alignment horizontal="center" vertical="center"/>
    </xf>
    <xf numFmtId="0" fontId="45" fillId="31" borderId="21" xfId="0" applyFont="1" applyFill="1" applyBorder="1" applyAlignment="1">
      <alignment horizontal="center" vertical="center"/>
    </xf>
    <xf numFmtId="0" fontId="45" fillId="2" borderId="21" xfId="0" applyFont="1" applyFill="1" applyBorder="1" applyAlignment="1">
      <alignment horizontal="center" vertical="center"/>
    </xf>
    <xf numFmtId="9" fontId="45" fillId="29" borderId="15" xfId="0" applyNumberFormat="1" applyFont="1" applyFill="1" applyBorder="1" applyAlignment="1">
      <alignment horizontal="center" vertical="center"/>
    </xf>
    <xf numFmtId="0" fontId="45" fillId="29" borderId="15" xfId="0" applyFont="1" applyFill="1" applyBorder="1" applyAlignment="1">
      <alignment horizontal="center" vertical="center"/>
    </xf>
    <xf numFmtId="9" fontId="45" fillId="0" borderId="15" xfId="0" applyNumberFormat="1" applyFont="1" applyBorder="1" applyAlignment="1">
      <alignment horizontal="center" vertical="center" wrapText="1"/>
    </xf>
    <xf numFmtId="9" fontId="45" fillId="0" borderId="15" xfId="0" applyNumberFormat="1" applyFont="1" applyBorder="1" applyAlignment="1">
      <alignment horizontal="center" vertical="center"/>
    </xf>
    <xf numFmtId="0" fontId="45" fillId="31" borderId="15" xfId="0" applyFont="1" applyFill="1" applyBorder="1" applyAlignment="1">
      <alignment horizontal="center" vertical="center"/>
    </xf>
    <xf numFmtId="0" fontId="45" fillId="2" borderId="15" xfId="0" applyFont="1" applyFill="1" applyBorder="1" applyAlignment="1">
      <alignment horizontal="center" vertical="center"/>
    </xf>
    <xf numFmtId="0" fontId="45" fillId="0" borderId="15" xfId="0" applyFont="1" applyBorder="1" applyAlignment="1">
      <alignment horizontal="center" vertical="center"/>
    </xf>
    <xf numFmtId="0" fontId="45" fillId="0" borderId="25" xfId="0" applyFont="1" applyBorder="1" applyAlignment="1">
      <alignment horizontal="center" vertical="center" wrapText="1"/>
    </xf>
    <xf numFmtId="9" fontId="45" fillId="0" borderId="13" xfId="0" applyNumberFormat="1" applyFont="1" applyBorder="1" applyAlignment="1">
      <alignment horizontal="center" vertical="center"/>
    </xf>
    <xf numFmtId="9" fontId="45" fillId="0" borderId="13" xfId="0" applyNumberFormat="1" applyFont="1" applyBorder="1" applyAlignment="1">
      <alignment horizontal="center" vertical="center" wrapText="1"/>
    </xf>
    <xf numFmtId="0" fontId="45" fillId="22" borderId="13" xfId="0" applyFont="1" applyFill="1" applyBorder="1" applyAlignment="1">
      <alignment horizontal="center" vertical="center" wrapText="1"/>
    </xf>
    <xf numFmtId="0" fontId="45" fillId="22" borderId="5" xfId="0" applyFont="1" applyFill="1" applyBorder="1" applyAlignment="1">
      <alignment horizontal="center" vertical="center" wrapText="1"/>
    </xf>
    <xf numFmtId="0" fontId="45" fillId="22" borderId="8" xfId="0" applyFont="1" applyFill="1" applyBorder="1" applyAlignment="1">
      <alignment horizontal="center" vertical="center" wrapText="1"/>
    </xf>
    <xf numFmtId="9" fontId="45" fillId="22" borderId="15" xfId="0" applyNumberFormat="1" applyFont="1" applyFill="1" applyBorder="1" applyAlignment="1">
      <alignment horizontal="center" vertical="center" wrapText="1"/>
    </xf>
    <xf numFmtId="0" fontId="45" fillId="29" borderId="15" xfId="0" applyFont="1" applyFill="1" applyBorder="1" applyAlignment="1">
      <alignment horizontal="center" vertical="center" wrapText="1"/>
    </xf>
    <xf numFmtId="0" fontId="45" fillId="31" borderId="15" xfId="0" applyFont="1" applyFill="1" applyBorder="1" applyAlignment="1">
      <alignment horizontal="center" vertical="center" wrapText="1"/>
    </xf>
    <xf numFmtId="0" fontId="45" fillId="29" borderId="9" xfId="0" applyFont="1" applyFill="1" applyBorder="1" applyAlignment="1">
      <alignment horizontal="center" vertical="center" wrapText="1"/>
    </xf>
    <xf numFmtId="0" fontId="45" fillId="22" borderId="15" xfId="0" applyFont="1" applyFill="1" applyBorder="1" applyAlignment="1">
      <alignment horizontal="center" vertical="center"/>
    </xf>
    <xf numFmtId="0" fontId="45" fillId="22" borderId="13" xfId="0" applyFont="1" applyFill="1" applyBorder="1" applyAlignment="1">
      <alignment horizontal="center" vertical="center"/>
    </xf>
    <xf numFmtId="0" fontId="45" fillId="22" borderId="8" xfId="0" applyFont="1" applyFill="1" applyBorder="1" applyAlignment="1">
      <alignment horizontal="center" vertical="center"/>
    </xf>
    <xf numFmtId="9" fontId="45" fillId="0" borderId="8" xfId="0" applyNumberFormat="1" applyFont="1" applyBorder="1" applyAlignment="1">
      <alignment horizontal="center" vertical="center"/>
    </xf>
    <xf numFmtId="9" fontId="45" fillId="0" borderId="8" xfId="0" applyNumberFormat="1" applyFont="1" applyBorder="1" applyAlignment="1">
      <alignment horizontal="center" vertical="center" wrapText="1"/>
    </xf>
    <xf numFmtId="0" fontId="45" fillId="34" borderId="15" xfId="0" applyFont="1" applyFill="1" applyBorder="1" applyAlignment="1">
      <alignment horizontal="center" vertical="center"/>
    </xf>
    <xf numFmtId="0" fontId="45" fillId="33" borderId="15" xfId="0" applyFont="1" applyFill="1" applyBorder="1" applyAlignment="1">
      <alignment horizontal="center" vertical="center"/>
    </xf>
    <xf numFmtId="0" fontId="45" fillId="0" borderId="8" xfId="0" applyFont="1" applyBorder="1" applyAlignment="1">
      <alignment horizontal="center" vertical="center" wrapText="1"/>
    </xf>
    <xf numFmtId="0" fontId="45" fillId="0" borderId="7" xfId="0" applyFont="1" applyBorder="1" applyAlignment="1">
      <alignment horizontal="center" vertical="center" wrapText="1"/>
    </xf>
    <xf numFmtId="0" fontId="45" fillId="0" borderId="22" xfId="0" applyFont="1" applyBorder="1" applyAlignment="1">
      <alignment horizontal="center" vertical="center" wrapText="1"/>
    </xf>
    <xf numFmtId="0" fontId="45" fillId="22" borderId="21" xfId="0" applyFont="1" applyFill="1" applyBorder="1" applyAlignment="1">
      <alignment horizontal="center" vertical="center"/>
    </xf>
    <xf numFmtId="0" fontId="45" fillId="0" borderId="10" xfId="0" applyFont="1" applyBorder="1" applyAlignment="1">
      <alignment horizontal="center" vertical="center" wrapText="1"/>
    </xf>
    <xf numFmtId="0" fontId="45" fillId="22" borderId="9" xfId="0" applyFont="1" applyFill="1" applyBorder="1" applyAlignment="1">
      <alignment horizontal="center" vertical="center" wrapText="1"/>
    </xf>
    <xf numFmtId="9" fontId="45" fillId="0" borderId="14" xfId="0" applyNumberFormat="1" applyFont="1" applyBorder="1" applyAlignment="1">
      <alignment horizontal="center" vertical="center" wrapText="1"/>
    </xf>
    <xf numFmtId="0" fontId="45" fillId="0" borderId="3" xfId="0" applyFont="1" applyBorder="1" applyAlignment="1">
      <alignment horizontal="center" vertical="center"/>
    </xf>
    <xf numFmtId="0" fontId="45" fillId="0" borderId="14" xfId="0" applyFont="1" applyBorder="1" applyAlignment="1">
      <alignment horizontal="center" vertical="center" wrapText="1"/>
    </xf>
    <xf numFmtId="9" fontId="45" fillId="0" borderId="14" xfId="0" applyNumberFormat="1" applyFont="1" applyBorder="1" applyAlignment="1">
      <alignment horizontal="center" vertical="center"/>
    </xf>
    <xf numFmtId="0" fontId="45" fillId="29" borderId="14" xfId="0" applyFont="1" applyFill="1" applyBorder="1" applyAlignment="1">
      <alignment horizontal="center" vertical="center"/>
    </xf>
    <xf numFmtId="0" fontId="45" fillId="0" borderId="13" xfId="0" applyFont="1" applyBorder="1" applyAlignment="1">
      <alignment horizontal="center" vertical="center"/>
    </xf>
    <xf numFmtId="0" fontId="45" fillId="29" borderId="13" xfId="0" applyFont="1" applyFill="1" applyBorder="1" applyAlignment="1">
      <alignment horizontal="center" vertical="center"/>
    </xf>
    <xf numFmtId="9" fontId="45" fillId="22" borderId="15" xfId="0" applyNumberFormat="1" applyFont="1" applyFill="1" applyBorder="1" applyAlignment="1">
      <alignment horizontal="center" vertical="center"/>
    </xf>
    <xf numFmtId="0" fontId="45" fillId="22" borderId="14" xfId="0" applyFont="1" applyFill="1" applyBorder="1" applyAlignment="1">
      <alignment horizontal="center" vertical="center" wrapText="1"/>
    </xf>
    <xf numFmtId="0" fontId="45" fillId="30" borderId="14" xfId="0" applyFont="1" applyFill="1" applyBorder="1" applyAlignment="1">
      <alignment horizontal="center" vertical="center"/>
    </xf>
    <xf numFmtId="0" fontId="45" fillId="30" borderId="13" xfId="0" applyFont="1" applyFill="1" applyBorder="1" applyAlignment="1">
      <alignment horizontal="center" vertical="center"/>
    </xf>
    <xf numFmtId="9" fontId="45" fillId="29" borderId="14" xfId="0" applyNumberFormat="1" applyFont="1" applyFill="1" applyBorder="1" applyAlignment="1">
      <alignment horizontal="center" vertical="center"/>
    </xf>
    <xf numFmtId="0" fontId="35" fillId="0" borderId="14" xfId="0" applyFont="1" applyBorder="1" applyAlignment="1">
      <alignment horizontal="center" vertical="center" wrapText="1"/>
    </xf>
    <xf numFmtId="0" fontId="35" fillId="9" borderId="14" xfId="0" applyFont="1" applyFill="1" applyBorder="1" applyAlignment="1" applyProtection="1">
      <alignment horizontal="center" vertical="center" wrapText="1"/>
      <protection locked="0"/>
    </xf>
    <xf numFmtId="0" fontId="45" fillId="22" borderId="24" xfId="0" applyFont="1" applyFill="1" applyBorder="1" applyAlignment="1">
      <alignment horizontal="center" vertical="center" wrapText="1"/>
    </xf>
    <xf numFmtId="0" fontId="45" fillId="0" borderId="10" xfId="0" applyFont="1" applyBorder="1" applyAlignment="1">
      <alignment horizontal="center" vertical="center"/>
    </xf>
    <xf numFmtId="0" fontId="45" fillId="0" borderId="22" xfId="0" applyFont="1" applyBorder="1" applyAlignment="1">
      <alignment horizontal="center" vertical="center"/>
    </xf>
    <xf numFmtId="0" fontId="45" fillId="0" borderId="9" xfId="0" applyFont="1" applyBorder="1" applyAlignment="1">
      <alignment horizontal="center" vertical="center"/>
    </xf>
    <xf numFmtId="0" fontId="45" fillId="22" borderId="10" xfId="0" applyFont="1" applyFill="1" applyBorder="1" applyAlignment="1">
      <alignment horizontal="center" vertical="center"/>
    </xf>
    <xf numFmtId="0" fontId="45" fillId="22" borderId="7" xfId="0" applyFont="1" applyFill="1" applyBorder="1" applyAlignment="1">
      <alignment horizontal="center" vertical="center"/>
    </xf>
    <xf numFmtId="0" fontId="45" fillId="0" borderId="1" xfId="0" applyFont="1" applyBorder="1" applyAlignment="1">
      <alignment horizontal="center" vertical="center"/>
    </xf>
    <xf numFmtId="0" fontId="45" fillId="0" borderId="6" xfId="0" applyFont="1" applyBorder="1" applyAlignment="1">
      <alignment horizontal="center" vertical="center"/>
    </xf>
    <xf numFmtId="0" fontId="35" fillId="9" borderId="9" xfId="0" applyFont="1" applyFill="1" applyBorder="1" applyAlignment="1">
      <alignment horizontal="center" vertical="center"/>
    </xf>
    <xf numFmtId="0" fontId="43" fillId="0" borderId="15" xfId="0" applyFont="1" applyBorder="1" applyAlignment="1">
      <alignment horizontal="center" vertical="center"/>
    </xf>
    <xf numFmtId="0" fontId="35" fillId="0" borderId="10" xfId="0" applyFont="1" applyBorder="1" applyAlignment="1">
      <alignment horizontal="center" vertical="center" wrapText="1"/>
    </xf>
    <xf numFmtId="0" fontId="35" fillId="9" borderId="10" xfId="0" applyFont="1" applyFill="1" applyBorder="1" applyAlignment="1">
      <alignment horizontal="center" vertical="center" wrapText="1"/>
    </xf>
    <xf numFmtId="0" fontId="35" fillId="0" borderId="10" xfId="0" applyFont="1" applyBorder="1" applyAlignment="1">
      <alignment horizontal="center" vertical="center"/>
    </xf>
    <xf numFmtId="0" fontId="43" fillId="0" borderId="9" xfId="0" applyFont="1" applyBorder="1" applyAlignment="1">
      <alignment horizontal="center" vertical="center"/>
    </xf>
    <xf numFmtId="0" fontId="0" fillId="9" borderId="9" xfId="0" applyFill="1" applyBorder="1" applyAlignment="1">
      <alignment horizontal="center" vertical="center"/>
    </xf>
    <xf numFmtId="0" fontId="35" fillId="9" borderId="11" xfId="0" applyFont="1" applyFill="1" applyBorder="1" applyAlignment="1">
      <alignment horizontal="center" vertical="center"/>
    </xf>
    <xf numFmtId="0" fontId="46" fillId="22" borderId="15" xfId="0" applyFont="1" applyFill="1" applyBorder="1" applyAlignment="1">
      <alignment horizontal="center" vertical="center" wrapText="1"/>
    </xf>
    <xf numFmtId="0" fontId="45" fillId="22" borderId="12" xfId="0" applyFont="1" applyFill="1" applyBorder="1" applyAlignment="1">
      <alignment horizontal="center" vertical="center" wrapText="1"/>
    </xf>
    <xf numFmtId="0" fontId="46" fillId="0" borderId="0" xfId="0" applyFont="1" applyAlignment="1">
      <alignment horizontal="center" vertical="center" wrapText="1"/>
    </xf>
    <xf numFmtId="0" fontId="46" fillId="0" borderId="15" xfId="0" applyFont="1" applyBorder="1" applyAlignment="1">
      <alignment horizontal="center" vertical="center" wrapText="1"/>
    </xf>
    <xf numFmtId="0" fontId="45" fillId="37" borderId="15" xfId="0" applyFont="1" applyFill="1" applyBorder="1" applyAlignment="1">
      <alignment horizontal="center" vertical="center"/>
    </xf>
    <xf numFmtId="0" fontId="45" fillId="37" borderId="9" xfId="0" applyFont="1" applyFill="1" applyBorder="1" applyAlignment="1">
      <alignment horizontal="center" vertical="center"/>
    </xf>
    <xf numFmtId="0" fontId="0" fillId="0" borderId="9" xfId="0" applyBorder="1" applyAlignment="1">
      <alignment horizontal="center" vertical="center"/>
    </xf>
    <xf numFmtId="9" fontId="45" fillId="37" borderId="15" xfId="0" applyNumberFormat="1" applyFont="1" applyFill="1" applyBorder="1" applyAlignment="1">
      <alignment horizontal="center" vertical="center"/>
    </xf>
    <xf numFmtId="0" fontId="45" fillId="38" borderId="15" xfId="0" applyFont="1" applyFill="1" applyBorder="1" applyAlignment="1">
      <alignment horizontal="center" vertical="center" wrapText="1"/>
    </xf>
    <xf numFmtId="0" fontId="43" fillId="0" borderId="10" xfId="0" applyFont="1" applyBorder="1" applyAlignment="1">
      <alignment horizontal="center" vertical="center"/>
    </xf>
    <xf numFmtId="0" fontId="45" fillId="22" borderId="14" xfId="0" applyFont="1" applyFill="1" applyBorder="1" applyAlignment="1">
      <alignment horizontal="center" vertical="center"/>
    </xf>
    <xf numFmtId="0" fontId="45" fillId="0" borderId="0" xfId="0" applyFont="1" applyAlignment="1">
      <alignment horizontal="center" vertical="center"/>
    </xf>
    <xf numFmtId="0" fontId="45" fillId="0" borderId="14" xfId="0" applyFont="1" applyBorder="1" applyAlignment="1">
      <alignment horizontal="center" vertical="center"/>
    </xf>
    <xf numFmtId="0" fontId="45" fillId="31" borderId="14" xfId="0" applyFont="1" applyFill="1" applyBorder="1" applyAlignment="1">
      <alignment horizontal="center" vertical="center"/>
    </xf>
    <xf numFmtId="0" fontId="45" fillId="0" borderId="21" xfId="0" applyFont="1" applyBorder="1" applyAlignment="1">
      <alignment horizontal="center" vertical="center"/>
    </xf>
    <xf numFmtId="0" fontId="45" fillId="39" borderId="15" xfId="0" applyFont="1" applyFill="1" applyBorder="1" applyAlignment="1">
      <alignment horizontal="center" vertical="center" wrapText="1"/>
    </xf>
    <xf numFmtId="0" fontId="45" fillId="29" borderId="9" xfId="0" applyFont="1" applyFill="1" applyBorder="1" applyAlignment="1">
      <alignment horizontal="center" vertical="center"/>
    </xf>
    <xf numFmtId="0" fontId="45" fillId="22" borderId="1" xfId="0" applyFont="1" applyFill="1" applyBorder="1" applyAlignment="1">
      <alignment horizontal="center" vertical="center" wrapText="1"/>
    </xf>
    <xf numFmtId="0" fontId="45" fillId="32" borderId="14" xfId="0" applyFont="1" applyFill="1" applyBorder="1" applyAlignment="1">
      <alignment horizontal="center" vertical="center"/>
    </xf>
    <xf numFmtId="14" fontId="35" fillId="24" borderId="15" xfId="0" applyNumberFormat="1" applyFont="1" applyFill="1" applyBorder="1" applyAlignment="1">
      <alignment horizontal="center" vertical="center" wrapText="1"/>
    </xf>
    <xf numFmtId="0" fontId="45" fillId="22" borderId="25" xfId="0" applyFont="1" applyFill="1" applyBorder="1" applyAlignment="1">
      <alignment horizontal="center" vertical="center"/>
    </xf>
    <xf numFmtId="0" fontId="45" fillId="22" borderId="22" xfId="0" applyFont="1" applyFill="1" applyBorder="1" applyAlignment="1">
      <alignment horizontal="center" vertical="center"/>
    </xf>
    <xf numFmtId="0" fontId="45" fillId="22" borderId="22" xfId="0" applyFont="1" applyFill="1" applyBorder="1" applyAlignment="1">
      <alignment horizontal="center" vertical="center" wrapText="1"/>
    </xf>
    <xf numFmtId="0" fontId="45" fillId="32" borderId="9" xfId="0" applyFont="1" applyFill="1" applyBorder="1" applyAlignment="1">
      <alignment horizontal="center" vertical="center"/>
    </xf>
    <xf numFmtId="0" fontId="45" fillId="0" borderId="5" xfId="0" applyFont="1" applyBorder="1" applyAlignment="1">
      <alignment horizontal="center" vertical="center" wrapText="1"/>
    </xf>
    <xf numFmtId="0" fontId="45" fillId="40" borderId="15" xfId="0" applyFont="1" applyFill="1" applyBorder="1" applyAlignment="1">
      <alignment horizontal="center" vertical="center"/>
    </xf>
    <xf numFmtId="0" fontId="45" fillId="0" borderId="9" xfId="0" applyFont="1" applyBorder="1" applyAlignment="1">
      <alignment horizontal="center" vertical="center" wrapText="1"/>
    </xf>
    <xf numFmtId="0" fontId="45" fillId="22" borderId="2" xfId="0" applyFont="1" applyFill="1" applyBorder="1" applyAlignment="1">
      <alignment horizontal="center" vertical="center" wrapText="1"/>
    </xf>
    <xf numFmtId="0" fontId="45" fillId="0" borderId="29" xfId="0" applyFont="1" applyBorder="1" applyAlignment="1">
      <alignment horizontal="center" vertical="center" wrapText="1"/>
    </xf>
    <xf numFmtId="0" fontId="46" fillId="22" borderId="9" xfId="0" applyFont="1" applyFill="1" applyBorder="1" applyAlignment="1">
      <alignment horizontal="center" vertical="center" wrapText="1"/>
    </xf>
    <xf numFmtId="0" fontId="51" fillId="4" borderId="10" xfId="0" applyFont="1" applyFill="1" applyBorder="1" applyAlignment="1" applyProtection="1">
      <alignment horizontal="center" vertical="center"/>
      <protection locked="0"/>
    </xf>
    <xf numFmtId="0" fontId="51" fillId="6" borderId="9" xfId="0" applyFont="1" applyFill="1" applyBorder="1" applyAlignment="1" applyProtection="1">
      <alignment horizontal="center" vertical="center" wrapText="1"/>
      <protection locked="0"/>
    </xf>
    <xf numFmtId="0" fontId="51" fillId="2" borderId="12" xfId="0" applyFont="1" applyFill="1" applyBorder="1" applyAlignment="1" applyProtection="1">
      <alignment horizontal="center" vertical="center"/>
      <protection locked="0"/>
    </xf>
    <xf numFmtId="0" fontId="51" fillId="3" borderId="4" xfId="0" applyFont="1" applyFill="1" applyBorder="1" applyAlignment="1" applyProtection="1">
      <alignment horizontal="center" vertical="center"/>
      <protection locked="0"/>
    </xf>
    <xf numFmtId="0" fontId="51" fillId="6" borderId="15" xfId="0" applyFont="1" applyFill="1" applyBorder="1" applyAlignment="1" applyProtection="1">
      <alignment horizontal="center" vertical="center" wrapText="1"/>
      <protection locked="0"/>
    </xf>
    <xf numFmtId="0" fontId="51" fillId="2" borderId="12" xfId="0" applyFont="1" applyFill="1" applyBorder="1" applyAlignment="1" applyProtection="1">
      <alignment horizontal="center" vertical="center" wrapText="1"/>
      <protection locked="0"/>
    </xf>
    <xf numFmtId="0" fontId="51" fillId="2" borderId="4" xfId="0" applyFont="1" applyFill="1" applyBorder="1" applyAlignment="1" applyProtection="1">
      <alignment horizontal="center" vertical="center" wrapText="1"/>
      <protection locked="0"/>
    </xf>
    <xf numFmtId="0" fontId="51" fillId="8" borderId="12" xfId="0" applyFont="1" applyFill="1" applyBorder="1" applyAlignment="1" applyProtection="1">
      <alignment horizontal="center" vertical="center" wrapText="1"/>
      <protection locked="0"/>
    </xf>
    <xf numFmtId="0" fontId="51" fillId="29" borderId="12" xfId="0" applyFont="1" applyFill="1" applyBorder="1" applyAlignment="1" applyProtection="1">
      <alignment horizontal="center" vertical="center" wrapText="1"/>
      <protection locked="0"/>
    </xf>
    <xf numFmtId="0" fontId="51" fillId="29" borderId="4" xfId="0" applyFont="1" applyFill="1" applyBorder="1" applyAlignment="1" applyProtection="1">
      <alignment horizontal="center" vertical="center" wrapText="1"/>
      <protection locked="0"/>
    </xf>
    <xf numFmtId="0" fontId="51" fillId="26" borderId="15" xfId="0" applyFont="1" applyFill="1" applyBorder="1" applyAlignment="1" applyProtection="1">
      <alignment horizontal="center" vertical="center" wrapText="1"/>
      <protection locked="0"/>
    </xf>
    <xf numFmtId="0" fontId="51" fillId="29" borderId="15" xfId="0" applyFont="1" applyFill="1" applyBorder="1" applyAlignment="1" applyProtection="1">
      <alignment horizontal="center" vertical="center" wrapText="1"/>
      <protection locked="0"/>
    </xf>
    <xf numFmtId="0" fontId="51" fillId="7" borderId="9" xfId="0" applyFont="1" applyFill="1" applyBorder="1" applyAlignment="1" applyProtection="1">
      <alignment horizontal="center" vertical="center" wrapText="1"/>
      <protection locked="0"/>
    </xf>
    <xf numFmtId="0" fontId="51" fillId="7" borderId="10" xfId="0" applyFont="1" applyFill="1" applyBorder="1" applyAlignment="1" applyProtection="1">
      <alignment horizontal="center" vertical="center" wrapText="1"/>
      <protection locked="0"/>
    </xf>
    <xf numFmtId="0" fontId="51" fillId="7" borderId="3" xfId="0" applyFont="1" applyFill="1" applyBorder="1" applyAlignment="1" applyProtection="1">
      <alignment horizontal="center" vertical="center" wrapText="1"/>
      <protection locked="0"/>
    </xf>
    <xf numFmtId="0" fontId="51" fillId="7" borderId="14" xfId="0" applyFont="1" applyFill="1" applyBorder="1" applyAlignment="1" applyProtection="1">
      <alignment horizontal="center" vertical="center" wrapText="1"/>
      <protection locked="0"/>
    </xf>
    <xf numFmtId="0" fontId="46" fillId="0" borderId="22" xfId="0" applyFont="1" applyBorder="1" applyAlignment="1">
      <alignment horizontal="center" vertical="center" wrapText="1"/>
    </xf>
    <xf numFmtId="0" fontId="45" fillId="22" borderId="9" xfId="0" applyFont="1" applyFill="1" applyBorder="1" applyAlignment="1">
      <alignment horizontal="center" vertical="center"/>
    </xf>
    <xf numFmtId="0" fontId="35" fillId="9" borderId="10" xfId="0" applyFont="1" applyFill="1" applyBorder="1" applyAlignment="1">
      <alignment horizontal="center" vertical="center"/>
    </xf>
    <xf numFmtId="0" fontId="46" fillId="22" borderId="8" xfId="0" applyFont="1" applyFill="1" applyBorder="1" applyAlignment="1">
      <alignment horizontal="center" vertical="center" wrapText="1"/>
    </xf>
    <xf numFmtId="0" fontId="45" fillId="0" borderId="6" xfId="0" applyFont="1" applyBorder="1" applyAlignment="1">
      <alignment horizontal="center" vertical="center" wrapText="1"/>
    </xf>
    <xf numFmtId="0" fontId="46" fillId="22" borderId="24" xfId="0" applyFont="1" applyFill="1" applyBorder="1" applyAlignment="1">
      <alignment horizontal="center" vertical="center" wrapText="1"/>
    </xf>
    <xf numFmtId="0" fontId="46" fillId="0" borderId="25" xfId="0" applyFont="1" applyBorder="1" applyAlignment="1">
      <alignment horizontal="center" vertical="center" wrapText="1"/>
    </xf>
    <xf numFmtId="0" fontId="46" fillId="0" borderId="29" xfId="0" applyFont="1" applyBorder="1" applyAlignment="1">
      <alignment horizontal="center" vertical="center" wrapText="1"/>
    </xf>
    <xf numFmtId="0" fontId="46" fillId="22" borderId="22" xfId="0" applyFont="1" applyFill="1" applyBorder="1" applyAlignment="1">
      <alignment horizontal="center" vertical="center" wrapText="1"/>
    </xf>
    <xf numFmtId="0" fontId="51" fillId="3" borderId="12" xfId="0" applyFont="1" applyFill="1" applyBorder="1" applyAlignment="1" applyProtection="1">
      <alignment horizontal="center" vertical="center"/>
      <protection locked="0"/>
    </xf>
    <xf numFmtId="0" fontId="51" fillId="7" borderId="15" xfId="0" applyFont="1" applyFill="1" applyBorder="1" applyAlignment="1" applyProtection="1">
      <alignment horizontal="center" vertical="center" wrapText="1"/>
      <protection locked="0"/>
    </xf>
    <xf numFmtId="0" fontId="35" fillId="0" borderId="21" xfId="0" applyFont="1" applyBorder="1" applyAlignment="1">
      <alignment horizontal="center" vertical="center"/>
    </xf>
    <xf numFmtId="0" fontId="35" fillId="9" borderId="15" xfId="3" applyFont="1" applyFill="1" applyBorder="1" applyAlignment="1" applyProtection="1">
      <alignment horizontal="center" vertical="center" wrapText="1"/>
      <protection locked="0"/>
    </xf>
    <xf numFmtId="0" fontId="35" fillId="0" borderId="15" xfId="3" applyFont="1" applyBorder="1" applyAlignment="1" applyProtection="1">
      <alignment horizontal="center" vertical="center" wrapText="1"/>
      <protection locked="0"/>
    </xf>
    <xf numFmtId="0" fontId="35" fillId="0" borderId="15" xfId="3" quotePrefix="1" applyFont="1" applyBorder="1" applyAlignment="1" applyProtection="1">
      <alignment horizontal="center" vertical="center" wrapText="1"/>
      <protection locked="0"/>
    </xf>
    <xf numFmtId="0" fontId="55" fillId="0" borderId="3" xfId="4" applyFont="1" applyBorder="1" applyAlignment="1">
      <alignment horizontal="center" vertical="center" wrapText="1"/>
    </xf>
    <xf numFmtId="0" fontId="55" fillId="0" borderId="11" xfId="4" applyFont="1" applyBorder="1" applyAlignment="1">
      <alignment horizontal="center" vertical="center" wrapText="1"/>
    </xf>
    <xf numFmtId="0" fontId="35" fillId="0" borderId="25" xfId="0" applyFont="1" applyBorder="1" applyAlignment="1">
      <alignment horizontal="center" vertical="center"/>
    </xf>
    <xf numFmtId="0" fontId="45" fillId="22" borderId="6" xfId="0" applyFont="1" applyFill="1" applyBorder="1" applyAlignment="1">
      <alignment horizontal="center" vertical="center" wrapText="1"/>
    </xf>
    <xf numFmtId="0" fontId="45" fillId="0" borderId="8" xfId="0" applyFont="1" applyBorder="1" applyAlignment="1">
      <alignment horizontal="center" vertical="center"/>
    </xf>
    <xf numFmtId="0" fontId="45" fillId="22" borderId="26" xfId="0" applyFont="1" applyFill="1" applyBorder="1" applyAlignment="1">
      <alignment horizontal="center" vertical="center" wrapText="1"/>
    </xf>
    <xf numFmtId="0" fontId="35" fillId="0" borderId="13" xfId="0" applyFont="1" applyBorder="1" applyAlignment="1">
      <alignment horizontal="center" vertical="center" wrapText="1"/>
    </xf>
    <xf numFmtId="0" fontId="55" fillId="0" borderId="8" xfId="4" applyFont="1" applyBorder="1" applyAlignment="1">
      <alignment horizontal="center" vertical="center" wrapText="1"/>
    </xf>
    <xf numFmtId="0" fontId="45" fillId="35" borderId="13" xfId="0" applyFont="1" applyFill="1" applyBorder="1" applyAlignment="1">
      <alignment horizontal="center" vertical="center" wrapText="1"/>
    </xf>
    <xf numFmtId="0" fontId="55" fillId="0" borderId="15" xfId="4" applyFont="1" applyBorder="1" applyAlignment="1">
      <alignment horizontal="center" vertical="center" wrapText="1"/>
    </xf>
    <xf numFmtId="0" fontId="55" fillId="0" borderId="13" xfId="4" applyFont="1" applyBorder="1" applyAlignment="1">
      <alignment horizontal="center" vertical="center" wrapText="1"/>
    </xf>
    <xf numFmtId="0" fontId="45" fillId="36" borderId="13" xfId="0" applyFont="1" applyFill="1" applyBorder="1" applyAlignment="1">
      <alignment horizontal="center" vertical="center" wrapText="1"/>
    </xf>
    <xf numFmtId="0" fontId="45" fillId="0" borderId="23" xfId="0" applyFont="1" applyBorder="1" applyAlignment="1">
      <alignment horizontal="center" vertical="center" wrapText="1"/>
    </xf>
    <xf numFmtId="0" fontId="35" fillId="9" borderId="21" xfId="0" applyFont="1" applyFill="1" applyBorder="1" applyAlignment="1">
      <alignment horizontal="center" vertical="center"/>
    </xf>
    <xf numFmtId="0" fontId="35" fillId="9" borderId="15" xfId="3" quotePrefix="1" applyFont="1" applyFill="1" applyBorder="1" applyAlignment="1" applyProtection="1">
      <alignment horizontal="center" vertical="center" wrapText="1"/>
      <protection locked="0"/>
    </xf>
    <xf numFmtId="0" fontId="35" fillId="27" borderId="15" xfId="3" quotePrefix="1" applyFont="1" applyFill="1" applyBorder="1" applyAlignment="1" applyProtection="1">
      <alignment horizontal="center" vertical="center" wrapText="1"/>
      <protection locked="0"/>
    </xf>
    <xf numFmtId="0" fontId="35" fillId="27" borderId="15" xfId="0" applyFont="1" applyFill="1" applyBorder="1" applyAlignment="1">
      <alignment horizontal="center" vertical="center" wrapText="1"/>
    </xf>
    <xf numFmtId="0" fontId="45" fillId="22" borderId="1" xfId="0" applyFont="1" applyFill="1" applyBorder="1" applyAlignment="1">
      <alignment horizontal="center" vertical="center"/>
    </xf>
    <xf numFmtId="0" fontId="45" fillId="22" borderId="3" xfId="0" applyFont="1" applyFill="1" applyBorder="1" applyAlignment="1">
      <alignment horizontal="center" vertical="center"/>
    </xf>
    <xf numFmtId="0" fontId="45" fillId="0" borderId="26" xfId="0" applyFont="1" applyBorder="1" applyAlignment="1">
      <alignment horizontal="center" vertical="center" wrapText="1"/>
    </xf>
    <xf numFmtId="0" fontId="45" fillId="0" borderId="28" xfId="0" applyFont="1" applyBorder="1" applyAlignment="1">
      <alignment horizontal="center" vertical="center" wrapText="1"/>
    </xf>
    <xf numFmtId="0" fontId="45" fillId="9" borderId="11" xfId="0" applyFont="1" applyFill="1" applyBorder="1" applyAlignment="1">
      <alignment horizontal="center" vertical="center" wrapText="1"/>
    </xf>
    <xf numFmtId="0" fontId="35" fillId="0" borderId="6" xfId="0" applyFont="1" applyBorder="1" applyAlignment="1">
      <alignment horizontal="center" vertical="center"/>
    </xf>
    <xf numFmtId="0" fontId="35" fillId="9" borderId="25" xfId="0" applyFont="1" applyFill="1" applyBorder="1" applyAlignment="1">
      <alignment horizontal="center" vertical="center"/>
    </xf>
    <xf numFmtId="0" fontId="35" fillId="9" borderId="15" xfId="0" applyFont="1" applyFill="1" applyBorder="1" applyAlignment="1" applyProtection="1">
      <alignment horizontal="center" vertical="center"/>
      <protection hidden="1"/>
    </xf>
    <xf numFmtId="0" fontId="35" fillId="9" borderId="15" xfId="0" applyFont="1" applyFill="1" applyBorder="1" applyAlignment="1" applyProtection="1">
      <alignment horizontal="center" vertical="center"/>
      <protection locked="0"/>
    </xf>
    <xf numFmtId="0" fontId="35" fillId="0" borderId="15" xfId="0" applyFont="1" applyBorder="1" applyAlignment="1" applyProtection="1">
      <alignment horizontal="center" vertical="center" wrapText="1"/>
      <protection hidden="1"/>
    </xf>
    <xf numFmtId="0" fontId="35" fillId="0" borderId="15" xfId="0" applyFont="1" applyBorder="1" applyAlignment="1" applyProtection="1">
      <alignment horizontal="center" vertical="center" wrapText="1"/>
      <protection locked="0"/>
    </xf>
    <xf numFmtId="0" fontId="4" fillId="22" borderId="15" xfId="0" applyFont="1" applyFill="1" applyBorder="1" applyAlignment="1">
      <alignment horizontal="center" vertical="center"/>
    </xf>
    <xf numFmtId="0" fontId="4" fillId="9" borderId="15" xfId="0" applyFont="1" applyFill="1" applyBorder="1" applyAlignment="1" applyProtection="1">
      <alignment horizontal="center" vertical="center"/>
      <protection locked="0"/>
    </xf>
    <xf numFmtId="0" fontId="35" fillId="9" borderId="15" xfId="3" applyFont="1" applyFill="1" applyBorder="1" applyAlignment="1" applyProtection="1">
      <alignment horizontal="center" vertical="center"/>
      <protection locked="0"/>
    </xf>
    <xf numFmtId="0" fontId="0" fillId="0" borderId="21" xfId="0" applyBorder="1" applyAlignment="1">
      <alignment horizontal="center" vertical="center" wrapText="1"/>
    </xf>
    <xf numFmtId="0" fontId="46" fillId="0" borderId="9"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21" xfId="0" applyFont="1" applyBorder="1" applyAlignment="1">
      <alignment horizontal="center" vertical="center" wrapText="1"/>
    </xf>
    <xf numFmtId="0" fontId="35" fillId="0" borderId="25" xfId="0" applyFont="1" applyBorder="1" applyAlignment="1">
      <alignment horizontal="center" vertical="center" wrapText="1"/>
    </xf>
    <xf numFmtId="0" fontId="35" fillId="41" borderId="2" xfId="0" applyFont="1" applyFill="1" applyBorder="1" applyAlignment="1">
      <alignment horizontal="center" vertical="center" wrapText="1"/>
    </xf>
    <xf numFmtId="0" fontId="35" fillId="41" borderId="21" xfId="0" applyFont="1" applyFill="1" applyBorder="1" applyAlignment="1">
      <alignment horizontal="center" vertical="center" wrapText="1"/>
    </xf>
    <xf numFmtId="0" fontId="35" fillId="0" borderId="22" xfId="0" applyFont="1" applyBorder="1" applyAlignment="1">
      <alignment horizontal="center" vertical="center" wrapText="1"/>
    </xf>
    <xf numFmtId="0" fontId="35" fillId="9" borderId="22" xfId="0" applyFont="1" applyFill="1" applyBorder="1" applyAlignment="1">
      <alignment horizontal="center" vertical="center" wrapText="1"/>
    </xf>
    <xf numFmtId="0" fontId="45" fillId="9" borderId="9" xfId="0" applyFont="1" applyFill="1" applyBorder="1" applyAlignment="1">
      <alignment horizontal="justify" vertical="center" wrapText="1"/>
    </xf>
    <xf numFmtId="0" fontId="0" fillId="0" borderId="27" xfId="0" applyBorder="1" applyAlignment="1">
      <alignment horizontal="center" vertical="center"/>
    </xf>
    <xf numFmtId="0" fontId="35" fillId="9" borderId="11" xfId="0" quotePrefix="1" applyFont="1" applyFill="1" applyBorder="1" applyAlignment="1" applyProtection="1">
      <alignment horizontal="justify" vertical="center"/>
      <protection locked="0"/>
    </xf>
    <xf numFmtId="9" fontId="35" fillId="10" borderId="15" xfId="2" applyFont="1" applyFill="1" applyBorder="1" applyAlignment="1">
      <alignment horizontal="center" vertical="center"/>
    </xf>
    <xf numFmtId="0" fontId="35" fillId="0" borderId="15" xfId="3" quotePrefix="1" applyFont="1" applyBorder="1" applyAlignment="1" applyProtection="1">
      <alignment horizontal="justify" vertical="center" wrapText="1"/>
      <protection locked="0"/>
    </xf>
    <xf numFmtId="0" fontId="59" fillId="0" borderId="21" xfId="0" applyFont="1" applyBorder="1" applyAlignment="1">
      <alignment horizontal="center" vertical="center" wrapText="1"/>
    </xf>
    <xf numFmtId="0" fontId="59" fillId="0" borderId="4" xfId="0" applyFont="1" applyBorder="1" applyAlignment="1">
      <alignment horizontal="center" vertical="center" wrapText="1"/>
    </xf>
    <xf numFmtId="0" fontId="35" fillId="9" borderId="0" xfId="0" applyFont="1" applyFill="1" applyAlignment="1">
      <alignment horizontal="center" vertical="center" wrapText="1"/>
    </xf>
    <xf numFmtId="0" fontId="35" fillId="0" borderId="26" xfId="0" applyFont="1" applyBorder="1" applyAlignment="1">
      <alignment horizontal="center" vertical="center" wrapText="1"/>
    </xf>
    <xf numFmtId="0" fontId="51" fillId="7" borderId="2" xfId="0" applyFont="1" applyFill="1" applyBorder="1" applyAlignment="1" applyProtection="1">
      <alignment horizontal="center" vertical="center" wrapText="1"/>
      <protection locked="0"/>
    </xf>
    <xf numFmtId="0" fontId="35" fillId="9" borderId="2" xfId="0" applyFont="1" applyFill="1" applyBorder="1" applyAlignment="1">
      <alignment horizontal="center" vertical="center"/>
    </xf>
    <xf numFmtId="17" fontId="35" fillId="41" borderId="10" xfId="0" applyNumberFormat="1" applyFont="1" applyFill="1" applyBorder="1" applyAlignment="1">
      <alignment horizontal="center" vertical="center" wrapText="1"/>
    </xf>
    <xf numFmtId="0" fontId="45" fillId="41" borderId="13" xfId="0" applyFont="1" applyFill="1" applyBorder="1" applyAlignment="1">
      <alignment horizontal="center" vertical="center" wrapText="1"/>
    </xf>
    <xf numFmtId="14" fontId="35" fillId="0" borderId="10" xfId="0" applyNumberFormat="1" applyFont="1" applyBorder="1" applyAlignment="1">
      <alignment horizontal="center" vertical="center" wrapText="1"/>
    </xf>
    <xf numFmtId="14" fontId="35" fillId="9" borderId="10" xfId="0" applyNumberFormat="1" applyFont="1" applyFill="1" applyBorder="1" applyAlignment="1">
      <alignment horizontal="center" vertical="center"/>
    </xf>
    <xf numFmtId="0" fontId="35" fillId="9" borderId="10" xfId="0" applyFont="1" applyFill="1" applyBorder="1" applyAlignment="1" applyProtection="1">
      <alignment horizontal="center" vertical="center" wrapText="1"/>
      <protection locked="0"/>
    </xf>
    <xf numFmtId="14" fontId="35" fillId="0" borderId="2" xfId="0" applyNumberFormat="1" applyFont="1" applyBorder="1" applyAlignment="1">
      <alignment horizontal="center" vertical="center" wrapText="1"/>
    </xf>
    <xf numFmtId="0" fontId="45" fillId="22" borderId="7" xfId="0" applyFont="1" applyFill="1" applyBorder="1" applyAlignment="1">
      <alignment horizontal="center" vertical="center" wrapText="1"/>
    </xf>
    <xf numFmtId="14" fontId="35" fillId="9" borderId="10" xfId="0" applyNumberFormat="1" applyFont="1" applyFill="1" applyBorder="1" applyAlignment="1">
      <alignment horizontal="center" vertical="center" wrapText="1"/>
    </xf>
    <xf numFmtId="0" fontId="4" fillId="24" borderId="11" xfId="0" applyFont="1" applyFill="1" applyBorder="1" applyAlignment="1">
      <alignment horizontal="center" vertical="center"/>
    </xf>
    <xf numFmtId="0" fontId="35" fillId="24" borderId="15" xfId="0" applyFont="1" applyFill="1" applyBorder="1" applyAlignment="1">
      <alignment horizontal="center" vertical="center" wrapText="1"/>
    </xf>
    <xf numFmtId="0" fontId="61" fillId="0" borderId="15" xfId="0" applyFont="1" applyBorder="1" applyAlignment="1">
      <alignment horizontal="center" vertical="center"/>
    </xf>
    <xf numFmtId="0" fontId="62" fillId="0" borderId="15" xfId="0" applyFont="1" applyBorder="1" applyAlignment="1">
      <alignment horizontal="center" vertical="center" wrapText="1"/>
    </xf>
    <xf numFmtId="0" fontId="60" fillId="0" borderId="15" xfId="0" applyFont="1" applyBorder="1" applyAlignment="1">
      <alignment horizontal="center" vertical="center" wrapText="1"/>
    </xf>
    <xf numFmtId="0" fontId="63" fillId="0" borderId="15" xfId="0" applyFont="1" applyBorder="1" applyAlignment="1">
      <alignment horizontal="center" vertical="center" wrapText="1"/>
    </xf>
    <xf numFmtId="0" fontId="35" fillId="41" borderId="10" xfId="0" applyFont="1" applyFill="1" applyBorder="1" applyAlignment="1">
      <alignment horizontal="center" vertical="center" wrapText="1"/>
    </xf>
    <xf numFmtId="0" fontId="58" fillId="9" borderId="15" xfId="0" applyFont="1" applyFill="1" applyBorder="1" applyAlignment="1">
      <alignment horizontal="center" vertical="center"/>
    </xf>
    <xf numFmtId="0" fontId="45" fillId="0" borderId="21" xfId="0" applyFont="1" applyBorder="1" applyAlignment="1">
      <alignment vertical="center" wrapText="1"/>
    </xf>
    <xf numFmtId="0" fontId="45" fillId="0" borderId="27" xfId="0" applyFont="1" applyBorder="1" applyAlignment="1">
      <alignment vertical="center" wrapText="1"/>
    </xf>
    <xf numFmtId="0" fontId="45" fillId="0" borderId="30" xfId="0" applyFont="1" applyBorder="1" applyAlignment="1">
      <alignment vertical="center" wrapText="1"/>
    </xf>
    <xf numFmtId="0" fontId="0" fillId="0" borderId="0" xfId="0" applyAlignment="1">
      <alignment horizontal="center"/>
    </xf>
    <xf numFmtId="0" fontId="46" fillId="7" borderId="14" xfId="0" applyFont="1" applyFill="1" applyBorder="1" applyAlignment="1" applyProtection="1">
      <alignment horizontal="center" vertical="center" wrapText="1"/>
      <protection locked="0"/>
    </xf>
    <xf numFmtId="0" fontId="45" fillId="9" borderId="11" xfId="0" applyFont="1" applyFill="1" applyBorder="1" applyAlignment="1" applyProtection="1">
      <alignment horizontal="center" vertical="center" wrapText="1"/>
      <protection locked="0"/>
    </xf>
    <xf numFmtId="0" fontId="45" fillId="9" borderId="3" xfId="0" applyFont="1" applyFill="1" applyBorder="1" applyAlignment="1" applyProtection="1">
      <alignment horizontal="center" vertical="center" wrapText="1"/>
      <protection locked="0"/>
    </xf>
    <xf numFmtId="0" fontId="45" fillId="9" borderId="15" xfId="0" applyFont="1" applyFill="1" applyBorder="1" applyAlignment="1" applyProtection="1">
      <alignment horizontal="center" vertical="center" wrapText="1"/>
      <protection locked="0"/>
    </xf>
    <xf numFmtId="0" fontId="71" fillId="0" borderId="15" xfId="0" applyFont="1" applyBorder="1" applyAlignment="1">
      <alignment horizontal="center" vertical="center" wrapText="1"/>
    </xf>
    <xf numFmtId="0" fontId="45" fillId="9" borderId="8" xfId="0" applyFont="1" applyFill="1" applyBorder="1" applyAlignment="1">
      <alignment horizontal="center" vertical="center" wrapText="1"/>
    </xf>
    <xf numFmtId="0" fontId="0" fillId="0" borderId="10" xfId="0" applyBorder="1" applyAlignment="1">
      <alignment horizontal="center"/>
    </xf>
    <xf numFmtId="0" fontId="35" fillId="0" borderId="15" xfId="0" applyFont="1" applyBorder="1" applyAlignment="1">
      <alignment horizontal="center"/>
    </xf>
    <xf numFmtId="0" fontId="60" fillId="0" borderId="15" xfId="0" applyFont="1" applyBorder="1" applyAlignment="1">
      <alignment horizontal="center"/>
    </xf>
    <xf numFmtId="0" fontId="34" fillId="0" borderId="0" xfId="0" applyFont="1" applyAlignment="1">
      <alignment horizontal="center"/>
    </xf>
    <xf numFmtId="0" fontId="57" fillId="0" borderId="15" xfId="0" applyFont="1" applyBorder="1" applyAlignment="1">
      <alignment horizontal="center" vertical="center"/>
    </xf>
    <xf numFmtId="0" fontId="61" fillId="0" borderId="15" xfId="0" applyFont="1" applyBorder="1" applyAlignment="1">
      <alignment horizontal="center" vertical="center" wrapText="1"/>
    </xf>
    <xf numFmtId="0" fontId="34" fillId="0" borderId="15" xfId="0" applyFont="1" applyBorder="1" applyAlignment="1">
      <alignment horizontal="center" vertical="center" wrapText="1"/>
    </xf>
    <xf numFmtId="0" fontId="65" fillId="0" borderId="15" xfId="0" applyFont="1" applyBorder="1" applyAlignment="1">
      <alignment horizontal="center" vertical="center" wrapText="1"/>
    </xf>
    <xf numFmtId="15" fontId="45" fillId="0" borderId="14" xfId="0" applyNumberFormat="1" applyFont="1" applyBorder="1" applyAlignment="1">
      <alignment horizontal="center" vertical="center" wrapText="1"/>
    </xf>
    <xf numFmtId="0" fontId="67" fillId="0" borderId="15" xfId="0" applyFont="1" applyBorder="1" applyAlignment="1">
      <alignment horizontal="center" vertical="center" wrapText="1"/>
    </xf>
    <xf numFmtId="0" fontId="45" fillId="23" borderId="21" xfId="0" applyFont="1" applyFill="1" applyBorder="1" applyAlignment="1">
      <alignment horizontal="center" vertical="center" wrapText="1"/>
    </xf>
    <xf numFmtId="0" fontId="66" fillId="0" borderId="15" xfId="0" applyFont="1" applyBorder="1" applyAlignment="1">
      <alignment horizontal="center" vertical="center" wrapText="1"/>
    </xf>
    <xf numFmtId="0" fontId="45" fillId="0" borderId="21" xfId="0" applyFont="1" applyBorder="1" applyAlignment="1">
      <alignment horizontal="center" wrapText="1"/>
    </xf>
    <xf numFmtId="0" fontId="45" fillId="0" borderId="25" xfId="0" applyFont="1" applyBorder="1" applyAlignment="1">
      <alignment horizontal="center" wrapText="1"/>
    </xf>
    <xf numFmtId="0" fontId="68" fillId="0" borderId="26" xfId="0" applyFont="1" applyBorder="1" applyAlignment="1">
      <alignment horizontal="center" wrapText="1"/>
    </xf>
    <xf numFmtId="0" fontId="45" fillId="0" borderId="26" xfId="0" applyFont="1" applyBorder="1" applyAlignment="1">
      <alignment horizontal="center" wrapText="1"/>
    </xf>
    <xf numFmtId="14" fontId="45" fillId="0" borderId="15" xfId="0" applyNumberFormat="1" applyFont="1" applyBorder="1" applyAlignment="1">
      <alignment horizontal="center" vertical="center" wrapText="1"/>
    </xf>
    <xf numFmtId="14" fontId="45" fillId="9" borderId="15" xfId="0" applyNumberFormat="1" applyFont="1" applyFill="1" applyBorder="1" applyAlignment="1">
      <alignment horizontal="center" vertical="center" wrapText="1"/>
    </xf>
    <xf numFmtId="0" fontId="33" fillId="0" borderId="15" xfId="0" applyFont="1" applyBorder="1" applyAlignment="1">
      <alignment horizontal="center" wrapText="1"/>
    </xf>
    <xf numFmtId="0" fontId="70" fillId="0" borderId="21" xfId="0" applyFont="1" applyBorder="1" applyAlignment="1">
      <alignment horizontal="center" wrapText="1"/>
    </xf>
    <xf numFmtId="0" fontId="58" fillId="0" borderId="25" xfId="0" applyFont="1" applyBorder="1" applyAlignment="1">
      <alignment horizontal="center" wrapText="1"/>
    </xf>
    <xf numFmtId="0" fontId="34" fillId="0" borderId="21" xfId="0" applyFont="1" applyBorder="1" applyAlignment="1">
      <alignment horizontal="center" vertical="center" wrapText="1"/>
    </xf>
    <xf numFmtId="0" fontId="69" fillId="23" borderId="21" xfId="0" applyFont="1" applyFill="1" applyBorder="1" applyAlignment="1">
      <alignment horizontal="center" wrapText="1"/>
    </xf>
    <xf numFmtId="0" fontId="64" fillId="0" borderId="15" xfId="0" applyFont="1" applyBorder="1" applyAlignment="1">
      <alignment horizontal="center" wrapText="1"/>
    </xf>
    <xf numFmtId="0" fontId="45" fillId="9" borderId="25" xfId="0" applyFont="1" applyFill="1" applyBorder="1" applyAlignment="1">
      <alignment horizontal="center" vertical="center" wrapText="1"/>
    </xf>
    <xf numFmtId="0" fontId="45" fillId="0" borderId="15" xfId="0" applyFont="1" applyBorder="1" applyAlignment="1">
      <alignment horizontal="center" vertical="center" wrapText="1" indent="1"/>
    </xf>
    <xf numFmtId="0" fontId="45" fillId="0" borderId="8" xfId="0" applyFont="1" applyBorder="1" applyAlignment="1">
      <alignment horizontal="center" wrapText="1"/>
    </xf>
    <xf numFmtId="0" fontId="46" fillId="0" borderId="21" xfId="0" applyFont="1" applyBorder="1" applyAlignment="1">
      <alignment horizontal="center" vertical="center" wrapText="1"/>
    </xf>
    <xf numFmtId="0" fontId="67" fillId="0" borderId="11" xfId="0" applyFont="1" applyBorder="1" applyAlignment="1">
      <alignment horizontal="center" wrapText="1"/>
    </xf>
    <xf numFmtId="0" fontId="35" fillId="9" borderId="13" xfId="0" applyFont="1" applyFill="1" applyBorder="1" applyAlignment="1">
      <alignment horizontal="center" vertical="center" wrapText="1"/>
    </xf>
    <xf numFmtId="0" fontId="0" fillId="9" borderId="15" xfId="0" applyFill="1" applyBorder="1" applyAlignment="1">
      <alignment horizontal="center"/>
    </xf>
    <xf numFmtId="0" fontId="0" fillId="9" borderId="10" xfId="0" applyFill="1" applyBorder="1" applyAlignment="1">
      <alignment horizontal="center"/>
    </xf>
    <xf numFmtId="0" fontId="35" fillId="9" borderId="15" xfId="0" applyFont="1" applyFill="1" applyBorder="1" applyAlignment="1">
      <alignment horizontal="center"/>
    </xf>
    <xf numFmtId="0" fontId="0" fillId="9" borderId="0" xfId="0" applyFill="1" applyAlignment="1">
      <alignment horizontal="center"/>
    </xf>
    <xf numFmtId="0" fontId="60" fillId="9" borderId="15" xfId="0" applyFont="1" applyFill="1" applyBorder="1" applyAlignment="1">
      <alignment horizontal="center"/>
    </xf>
    <xf numFmtId="0" fontId="34" fillId="9" borderId="0" xfId="0" applyFont="1" applyFill="1" applyAlignment="1">
      <alignment horizontal="center"/>
    </xf>
    <xf numFmtId="0" fontId="56" fillId="0" borderId="15" xfId="0" applyFont="1" applyBorder="1" applyAlignment="1">
      <alignment horizontal="center"/>
    </xf>
    <xf numFmtId="0" fontId="58" fillId="0" borderId="21" xfId="0" applyFont="1" applyBorder="1" applyAlignment="1">
      <alignment horizontal="center" wrapText="1"/>
    </xf>
    <xf numFmtId="0" fontId="35" fillId="22" borderId="8" xfId="0" applyFont="1" applyFill="1" applyBorder="1" applyAlignment="1">
      <alignment horizontal="center" vertical="center" wrapText="1"/>
    </xf>
    <xf numFmtId="0" fontId="35" fillId="9" borderId="14" xfId="0" applyFont="1" applyFill="1" applyBorder="1" applyAlignment="1">
      <alignment horizontal="center" vertical="center" wrapText="1"/>
    </xf>
    <xf numFmtId="0" fontId="35" fillId="22" borderId="11" xfId="0" applyFont="1" applyFill="1" applyBorder="1" applyAlignment="1">
      <alignment horizontal="center" vertical="center" wrapText="1"/>
    </xf>
    <xf numFmtId="0" fontId="45" fillId="0" borderId="15" xfId="0" applyFont="1" applyBorder="1" applyAlignment="1">
      <alignment horizontal="center" vertical="center" wrapText="1"/>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21" fillId="6" borderId="15" xfId="0" applyFont="1" applyFill="1" applyBorder="1" applyAlignment="1" applyProtection="1">
      <alignment horizontal="center" vertical="center" wrapText="1"/>
      <protection locked="0"/>
    </xf>
    <xf numFmtId="0" fontId="17" fillId="7" borderId="15" xfId="0" applyFont="1" applyFill="1" applyBorder="1" applyAlignment="1" applyProtection="1">
      <alignment horizontal="center" vertical="center" wrapText="1"/>
      <protection locked="0"/>
    </xf>
    <xf numFmtId="0" fontId="17" fillId="7" borderId="15" xfId="0" applyFont="1" applyFill="1" applyBorder="1" applyAlignment="1" applyProtection="1">
      <alignment horizontal="center" vertical="center"/>
      <protection locked="0"/>
    </xf>
    <xf numFmtId="0" fontId="17" fillId="4" borderId="15" xfId="0" applyFont="1" applyFill="1" applyBorder="1" applyAlignment="1" applyProtection="1">
      <alignment horizontal="center" vertical="center"/>
      <protection locked="0"/>
    </xf>
    <xf numFmtId="0" fontId="3" fillId="0" borderId="14"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22" fillId="14" borderId="15" xfId="0" applyFont="1" applyFill="1" applyBorder="1" applyAlignment="1" applyProtection="1">
      <alignment horizontal="center" vertical="center" wrapText="1"/>
      <protection locked="0"/>
    </xf>
    <xf numFmtId="0" fontId="27" fillId="0" borderId="1" xfId="0" applyFont="1" applyBorder="1" applyAlignment="1">
      <alignment horizontal="center" vertical="center"/>
    </xf>
    <xf numFmtId="0" fontId="27" fillId="0" borderId="2" xfId="0" applyFont="1" applyBorder="1" applyAlignment="1">
      <alignment horizontal="center" vertical="center"/>
    </xf>
    <xf numFmtId="0" fontId="27" fillId="0" borderId="3" xfId="0" applyFont="1" applyBorder="1" applyAlignment="1">
      <alignment horizontal="center" vertical="center"/>
    </xf>
    <xf numFmtId="0" fontId="27" fillId="0" borderId="4" xfId="0" applyFont="1" applyBorder="1" applyAlignment="1">
      <alignment horizontal="center" vertical="center"/>
    </xf>
    <xf numFmtId="0" fontId="27" fillId="0" borderId="0" xfId="0" applyFont="1" applyAlignment="1">
      <alignment horizontal="center" vertical="center"/>
    </xf>
    <xf numFmtId="0" fontId="27" fillId="0" borderId="5" xfId="0"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8" xfId="0" applyFont="1" applyBorder="1" applyAlignment="1">
      <alignment horizontal="center" vertical="center"/>
    </xf>
    <xf numFmtId="0" fontId="16" fillId="2" borderId="15" xfId="0" applyFont="1" applyFill="1" applyBorder="1" applyAlignment="1" applyProtection="1">
      <alignment horizontal="center" vertical="center"/>
      <protection locked="0"/>
    </xf>
    <xf numFmtId="0" fontId="16" fillId="3" borderId="15" xfId="0" applyFont="1" applyFill="1" applyBorder="1" applyAlignment="1">
      <alignment horizontal="center" vertic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0" xfId="0"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19" fillId="13" borderId="15" xfId="0" applyFont="1" applyFill="1" applyBorder="1" applyAlignment="1">
      <alignment horizontal="center" vertical="center"/>
    </xf>
    <xf numFmtId="0" fontId="20" fillId="6" borderId="15" xfId="0" applyFont="1" applyFill="1" applyBorder="1" applyAlignment="1" applyProtection="1">
      <alignment horizontal="center" vertical="center" wrapText="1"/>
      <protection locked="0"/>
    </xf>
    <xf numFmtId="0" fontId="1" fillId="4" borderId="15" xfId="0" applyFont="1" applyFill="1" applyBorder="1" applyAlignment="1" applyProtection="1">
      <alignment horizontal="center" vertical="center"/>
      <protection locked="0"/>
    </xf>
    <xf numFmtId="0" fontId="1" fillId="4" borderId="15" xfId="0" applyFont="1" applyFill="1" applyBorder="1" applyAlignment="1" applyProtection="1">
      <alignment horizontal="center" vertical="center" wrapText="1"/>
      <protection locked="0"/>
    </xf>
    <xf numFmtId="0" fontId="22" fillId="14" borderId="9" xfId="0" applyFont="1" applyFill="1" applyBorder="1" applyAlignment="1" applyProtection="1">
      <alignment horizontal="center" vertical="center" wrapText="1"/>
      <protection locked="0"/>
    </xf>
    <xf numFmtId="0" fontId="17" fillId="12" borderId="15" xfId="0" applyFont="1" applyFill="1" applyBorder="1" applyAlignment="1" applyProtection="1">
      <alignment horizontal="center" vertical="center" wrapText="1"/>
      <protection locked="0"/>
    </xf>
    <xf numFmtId="0" fontId="17" fillId="5" borderId="15" xfId="0" applyFont="1" applyFill="1" applyBorder="1" applyAlignment="1" applyProtection="1">
      <alignment horizontal="center" vertical="center" wrapText="1"/>
      <protection locked="0"/>
    </xf>
    <xf numFmtId="0" fontId="18" fillId="12" borderId="15" xfId="0" applyFont="1" applyFill="1" applyBorder="1" applyAlignment="1" applyProtection="1">
      <alignment horizontal="center" vertical="center" wrapText="1"/>
      <protection locked="0"/>
    </xf>
    <xf numFmtId="0" fontId="17" fillId="18" borderId="15" xfId="0" applyFont="1" applyFill="1" applyBorder="1" applyAlignment="1" applyProtection="1">
      <alignment horizontal="center" vertical="center" wrapText="1"/>
      <protection locked="0"/>
    </xf>
    <xf numFmtId="0" fontId="2" fillId="9" borderId="0" xfId="0" applyFont="1" applyFill="1" applyAlignment="1">
      <alignment horizontal="center"/>
    </xf>
    <xf numFmtId="0" fontId="29" fillId="9" borderId="0" xfId="0" applyFont="1" applyFill="1" applyAlignment="1">
      <alignment horizontal="left" vertical="center" wrapText="1"/>
    </xf>
    <xf numFmtId="0" fontId="2" fillId="9" borderId="0" xfId="0" applyFont="1" applyFill="1" applyAlignment="1">
      <alignment horizontal="left" vertical="center" wrapText="1"/>
    </xf>
    <xf numFmtId="0" fontId="1" fillId="15" borderId="9" xfId="0" applyFont="1" applyFill="1" applyBorder="1" applyAlignment="1">
      <alignment horizontal="center" vertical="center"/>
    </xf>
    <xf numFmtId="0" fontId="1" fillId="15" borderId="11" xfId="0" applyFont="1" applyFill="1" applyBorder="1" applyAlignment="1">
      <alignment horizontal="center" vertical="center"/>
    </xf>
    <xf numFmtId="0" fontId="1" fillId="15" borderId="9" xfId="0" applyFont="1" applyFill="1" applyBorder="1" applyAlignment="1">
      <alignment horizontal="center" vertical="center" wrapText="1"/>
    </xf>
    <xf numFmtId="0" fontId="1" fillId="15" borderId="10" xfId="0" applyFont="1" applyFill="1" applyBorder="1" applyAlignment="1">
      <alignment horizontal="center" vertical="center" wrapText="1"/>
    </xf>
    <xf numFmtId="0" fontId="1" fillId="15" borderId="11" xfId="0" applyFont="1" applyFill="1" applyBorder="1" applyAlignment="1">
      <alignment horizontal="center" vertical="center" wrapText="1"/>
    </xf>
    <xf numFmtId="0" fontId="1" fillId="15" borderId="10" xfId="0" applyFont="1" applyFill="1" applyBorder="1" applyAlignment="1">
      <alignment horizontal="center" vertical="center"/>
    </xf>
    <xf numFmtId="0" fontId="1" fillId="15" borderId="15" xfId="0" applyFont="1" applyFill="1" applyBorder="1" applyAlignment="1">
      <alignment horizontal="center" vertical="center"/>
    </xf>
    <xf numFmtId="0" fontId="1" fillId="15" borderId="15" xfId="0" applyFont="1" applyFill="1" applyBorder="1" applyAlignment="1">
      <alignment horizontal="center" vertical="center" wrapText="1"/>
    </xf>
    <xf numFmtId="0" fontId="1" fillId="15" borderId="7" xfId="0" applyFont="1" applyFill="1" applyBorder="1" applyAlignment="1">
      <alignment horizontal="center" vertical="center"/>
    </xf>
    <xf numFmtId="0" fontId="51" fillId="2" borderId="1" xfId="0" applyFont="1" applyFill="1" applyBorder="1" applyAlignment="1" applyProtection="1">
      <alignment horizontal="center" vertical="center"/>
      <protection locked="0"/>
    </xf>
    <xf numFmtId="0" fontId="51" fillId="2" borderId="2" xfId="0" applyFont="1" applyFill="1" applyBorder="1" applyAlignment="1" applyProtection="1">
      <alignment horizontal="center" vertical="center"/>
      <protection locked="0"/>
    </xf>
    <xf numFmtId="0" fontId="51" fillId="2" borderId="6" xfId="0" applyFont="1" applyFill="1" applyBorder="1" applyAlignment="1" applyProtection="1">
      <alignment horizontal="center" vertical="center"/>
      <protection locked="0"/>
    </xf>
    <xf numFmtId="0" fontId="51" fillId="2" borderId="7" xfId="0" applyFont="1" applyFill="1" applyBorder="1" applyAlignment="1" applyProtection="1">
      <alignment horizontal="center" vertical="center"/>
      <protection locked="0"/>
    </xf>
    <xf numFmtId="0" fontId="51" fillId="3" borderId="1" xfId="0" applyFont="1" applyFill="1" applyBorder="1" applyAlignment="1" applyProtection="1">
      <alignment horizontal="center" vertical="center"/>
      <protection locked="0"/>
    </xf>
    <xf numFmtId="0" fontId="51" fillId="3" borderId="2" xfId="0" applyFont="1" applyFill="1" applyBorder="1" applyAlignment="1" applyProtection="1">
      <alignment horizontal="center" vertical="center"/>
      <protection locked="0"/>
    </xf>
    <xf numFmtId="0" fontId="51" fillId="3" borderId="6" xfId="0" applyFont="1" applyFill="1" applyBorder="1" applyAlignment="1" applyProtection="1">
      <alignment horizontal="center" vertical="center"/>
      <protection locked="0"/>
    </xf>
    <xf numFmtId="0" fontId="51" fillId="3" borderId="7" xfId="0" applyFont="1" applyFill="1" applyBorder="1" applyAlignment="1" applyProtection="1">
      <alignment horizontal="center" vertical="center"/>
      <protection locked="0"/>
    </xf>
    <xf numFmtId="0" fontId="51" fillId="7" borderId="21" xfId="0" applyFont="1" applyFill="1" applyBorder="1" applyAlignment="1" applyProtection="1">
      <alignment horizontal="center" vertical="center" wrapText="1"/>
      <protection locked="0"/>
    </xf>
    <xf numFmtId="0" fontId="51" fillId="4" borderId="9" xfId="0" applyFont="1" applyFill="1" applyBorder="1" applyAlignment="1" applyProtection="1">
      <alignment horizontal="center" vertical="center"/>
      <protection locked="0"/>
    </xf>
    <xf numFmtId="0" fontId="51" fillId="4" borderId="10" xfId="0" applyFont="1" applyFill="1" applyBorder="1" applyAlignment="1" applyProtection="1">
      <alignment horizontal="center" vertical="center"/>
      <protection locked="0"/>
    </xf>
    <xf numFmtId="0" fontId="43" fillId="0" borderId="0" xfId="0" applyFont="1" applyAlignment="1">
      <alignment horizontal="center" vertical="center"/>
    </xf>
    <xf numFmtId="0" fontId="43" fillId="0" borderId="5"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50" fillId="0" borderId="14" xfId="0" applyFont="1" applyBorder="1" applyAlignment="1">
      <alignment horizontal="center" vertical="center" wrapText="1"/>
    </xf>
    <xf numFmtId="0" fontId="50" fillId="0" borderId="12" xfId="0" applyFont="1" applyBorder="1" applyAlignment="1">
      <alignment horizontal="center" vertical="center" wrapText="1"/>
    </xf>
    <xf numFmtId="0" fontId="50" fillId="0" borderId="13" xfId="0" applyFont="1" applyBorder="1" applyAlignment="1">
      <alignment horizontal="center" vertical="center" wrapText="1"/>
    </xf>
    <xf numFmtId="0" fontId="51" fillId="7" borderId="15" xfId="0" applyFont="1" applyFill="1" applyBorder="1" applyAlignment="1" applyProtection="1">
      <alignment horizontal="center" vertical="center"/>
      <protection locked="0"/>
    </xf>
    <xf numFmtId="0" fontId="43" fillId="0" borderId="1" xfId="0" applyFont="1" applyBorder="1" applyAlignment="1">
      <alignment horizontal="center" vertical="center"/>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51" fillId="5" borderId="1" xfId="0" applyFont="1" applyFill="1" applyBorder="1" applyAlignment="1" applyProtection="1">
      <alignment horizontal="center" vertical="center" wrapText="1"/>
      <protection locked="0"/>
    </xf>
    <xf numFmtId="0" fontId="51" fillId="5" borderId="2" xfId="0" applyFont="1" applyFill="1" applyBorder="1" applyAlignment="1" applyProtection="1">
      <alignment horizontal="center" vertical="center" wrapText="1"/>
      <protection locked="0"/>
    </xf>
    <xf numFmtId="0" fontId="51" fillId="5" borderId="6" xfId="0" applyFont="1" applyFill="1" applyBorder="1" applyAlignment="1" applyProtection="1">
      <alignment horizontal="center" vertical="center" wrapText="1"/>
      <protection locked="0"/>
    </xf>
    <xf numFmtId="0" fontId="51" fillId="5" borderId="7" xfId="0" applyFont="1" applyFill="1" applyBorder="1" applyAlignment="1" applyProtection="1">
      <alignment horizontal="center" vertical="center" wrapText="1"/>
      <protection locked="0"/>
    </xf>
    <xf numFmtId="0" fontId="51" fillId="6" borderId="9" xfId="0" applyFont="1" applyFill="1" applyBorder="1" applyAlignment="1" applyProtection="1">
      <alignment horizontal="center" vertical="center" wrapText="1"/>
      <protection locked="0"/>
    </xf>
    <xf numFmtId="0" fontId="51" fillId="6" borderId="10" xfId="0" applyFont="1" applyFill="1" applyBorder="1" applyAlignment="1" applyProtection="1">
      <alignment horizontal="center" vertical="center" wrapText="1"/>
      <protection locked="0"/>
    </xf>
    <xf numFmtId="0" fontId="51" fillId="6" borderId="11" xfId="0" applyFont="1" applyFill="1" applyBorder="1" applyAlignment="1" applyProtection="1">
      <alignment horizontal="center" vertical="center" wrapText="1"/>
      <protection locked="0"/>
    </xf>
    <xf numFmtId="0" fontId="51" fillId="25" borderId="15" xfId="0" applyFont="1" applyFill="1" applyBorder="1" applyAlignment="1" applyProtection="1">
      <alignment horizontal="center" vertical="center"/>
      <protection locked="0"/>
    </xf>
    <xf numFmtId="0" fontId="51" fillId="25" borderId="9" xfId="0" applyFont="1" applyFill="1" applyBorder="1" applyAlignment="1" applyProtection="1">
      <alignment horizontal="center" vertical="center"/>
      <protection locked="0"/>
    </xf>
    <xf numFmtId="0" fontId="51" fillId="25" borderId="10" xfId="0" applyFont="1" applyFill="1" applyBorder="1" applyAlignment="1" applyProtection="1">
      <alignment horizontal="center" vertical="center"/>
      <protection locked="0"/>
    </xf>
    <xf numFmtId="0" fontId="51" fillId="25" borderId="11" xfId="0" applyFont="1" applyFill="1" applyBorder="1" applyAlignment="1" applyProtection="1">
      <alignment horizontal="center" vertical="center"/>
      <protection locked="0"/>
    </xf>
    <xf numFmtId="0" fontId="47" fillId="9" borderId="0" xfId="0" applyFont="1" applyFill="1" applyAlignment="1">
      <alignment wrapText="1"/>
    </xf>
  </cellXfs>
  <cellStyles count="5">
    <cellStyle name="Hipervínculo" xfId="4" builtinId="8"/>
    <cellStyle name="Normal" xfId="0" builtinId="0"/>
    <cellStyle name="Normal_Matriz de Riesgos Servidores-v2" xfId="3" xr:uid="{00000000-0005-0000-0000-000002000000}"/>
    <cellStyle name="Normal_Matriz de Riesgos y Graficas" xfId="1" xr:uid="{00000000-0005-0000-0000-000003000000}"/>
    <cellStyle name="Porcentaje" xfId="2" builtinId="5"/>
  </cellStyles>
  <dxfs count="99">
    <dxf>
      <fill>
        <patternFill>
          <bgColor rgb="FFFF0000"/>
        </patternFill>
      </fill>
    </dxf>
    <dxf>
      <fill>
        <patternFill>
          <bgColor rgb="FFE63700"/>
        </patternFill>
      </fill>
    </dxf>
    <dxf>
      <fill>
        <patternFill>
          <bgColor rgb="FFFFFF00"/>
        </patternFill>
      </fill>
    </dxf>
    <dxf>
      <fill>
        <patternFill>
          <bgColor rgb="FF00B050"/>
        </patternFill>
      </fill>
    </dxf>
    <dxf>
      <fill>
        <patternFill>
          <bgColor rgb="FFFF0000"/>
        </patternFill>
      </fill>
    </dxf>
    <dxf>
      <fill>
        <patternFill>
          <bgColor rgb="FFE63700"/>
        </patternFill>
      </fill>
    </dxf>
    <dxf>
      <fill>
        <patternFill>
          <bgColor rgb="FFFFFF00"/>
        </patternFill>
      </fill>
    </dxf>
    <dxf>
      <fill>
        <patternFill>
          <bgColor rgb="FF00B050"/>
        </patternFill>
      </fill>
    </dxf>
    <dxf>
      <fill>
        <patternFill>
          <bgColor rgb="FFFF0000"/>
        </patternFill>
      </fill>
    </dxf>
    <dxf>
      <fill>
        <patternFill>
          <bgColor rgb="FFEE3900"/>
        </patternFill>
      </fill>
    </dxf>
    <dxf>
      <fill>
        <patternFill>
          <bgColor rgb="FFFFFF00"/>
        </patternFill>
      </fill>
    </dxf>
    <dxf>
      <fill>
        <patternFill>
          <bgColor rgb="FF00B050"/>
        </patternFill>
      </fill>
    </dxf>
    <dxf>
      <fill>
        <patternFill>
          <bgColor rgb="FF00CC00"/>
        </patternFill>
      </fill>
    </dxf>
    <dxf>
      <fill>
        <patternFill>
          <bgColor rgb="FF0099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E63700"/>
        </patternFill>
      </fill>
    </dxf>
    <dxf>
      <fill>
        <patternFill>
          <bgColor rgb="FFFFFF00"/>
        </patternFill>
      </fill>
    </dxf>
    <dxf>
      <fill>
        <patternFill>
          <bgColor rgb="FF00B050"/>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rgb="FFFF0000"/>
        </patternFill>
      </fill>
    </dxf>
    <dxf>
      <fill>
        <patternFill>
          <bgColor rgb="FFE28700"/>
        </patternFill>
      </fill>
    </dxf>
    <dxf>
      <fill>
        <patternFill>
          <bgColor rgb="FFFFFF00"/>
        </patternFill>
      </fill>
    </dxf>
    <dxf>
      <fill>
        <patternFill>
          <bgColor rgb="FF00B050"/>
        </patternFill>
      </fill>
    </dxf>
  </dxfs>
  <tableStyles count="1" defaultTableStyle="TableStyleMedium2" defaultPivotStyle="PivotStyleLight16">
    <tableStyle name="Invisible" pivot="0" table="0" count="0" xr9:uid="{00000000-0011-0000-FFFF-FFFF00000000}"/>
  </tableStyles>
  <colors>
    <mruColors>
      <color rgb="FFD92529"/>
      <color rgb="FF009900"/>
      <color rgb="FF00CC00"/>
      <color rgb="FF961A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1333500</xdr:colOff>
          <xdr:row>1</xdr:row>
          <xdr:rowOff>57150</xdr:rowOff>
        </xdr:from>
        <xdr:to>
          <xdr:col>2</xdr:col>
          <xdr:colOff>85725</xdr:colOff>
          <xdr:row>4</xdr:row>
          <xdr:rowOff>304800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160020</xdr:colOff>
      <xdr:row>4</xdr:row>
      <xdr:rowOff>23084</xdr:rowOff>
    </xdr:from>
    <xdr:to>
      <xdr:col>1</xdr:col>
      <xdr:colOff>3291414</xdr:colOff>
      <xdr:row>22</xdr:row>
      <xdr:rowOff>175475</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60020" y="899384"/>
          <a:ext cx="4365834" cy="3444231"/>
        </a:xfrm>
        <a:prstGeom prst="rect">
          <a:avLst/>
        </a:prstGeom>
      </xdr:spPr>
    </xdr:pic>
    <xdr:clientData/>
  </xdr:twoCellAnchor>
  <xdr:twoCellAnchor editAs="oneCell">
    <xdr:from>
      <xdr:col>1</xdr:col>
      <xdr:colOff>4002181</xdr:colOff>
      <xdr:row>0</xdr:row>
      <xdr:rowOff>114300</xdr:rowOff>
    </xdr:from>
    <xdr:to>
      <xdr:col>9</xdr:col>
      <xdr:colOff>57246</xdr:colOff>
      <xdr:row>31</xdr:row>
      <xdr:rowOff>151176</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5236621" y="114300"/>
          <a:ext cx="5686745" cy="5850936"/>
        </a:xfrm>
        <a:prstGeom prst="rect">
          <a:avLst/>
        </a:prstGeom>
      </xdr:spPr>
    </xdr:pic>
    <xdr:clientData/>
  </xdr:twoCellAnchor>
  <xdr:twoCellAnchor editAs="oneCell">
    <xdr:from>
      <xdr:col>0</xdr:col>
      <xdr:colOff>0</xdr:colOff>
      <xdr:row>51</xdr:row>
      <xdr:rowOff>0</xdr:rowOff>
    </xdr:from>
    <xdr:to>
      <xdr:col>10</xdr:col>
      <xdr:colOff>353647</xdr:colOff>
      <xdr:row>83</xdr:row>
      <xdr:rowOff>25665</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0" y="7132320"/>
          <a:ext cx="12065587" cy="5877825"/>
        </a:xfrm>
        <a:prstGeom prst="rect">
          <a:avLst/>
        </a:prstGeom>
      </xdr:spPr>
    </xdr:pic>
    <xdr:clientData/>
  </xdr:twoCellAnchor>
  <xdr:twoCellAnchor editAs="oneCell">
    <xdr:from>
      <xdr:col>0</xdr:col>
      <xdr:colOff>0</xdr:colOff>
      <xdr:row>394</xdr:row>
      <xdr:rowOff>0</xdr:rowOff>
    </xdr:from>
    <xdr:to>
      <xdr:col>1</xdr:col>
      <xdr:colOff>3470322</xdr:colOff>
      <xdr:row>423</xdr:row>
      <xdr:rowOff>96480</xdr:rowOff>
    </xdr:to>
    <xdr:pic>
      <xdr:nvPicPr>
        <xdr:cNvPr id="11" name="Imagen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4"/>
        <a:stretch>
          <a:fillRect/>
        </a:stretch>
      </xdr:blipFill>
      <xdr:spPr>
        <a:xfrm>
          <a:off x="0" y="46733460"/>
          <a:ext cx="4704762" cy="5400000"/>
        </a:xfrm>
        <a:prstGeom prst="rect">
          <a:avLst/>
        </a:prstGeom>
      </xdr:spPr>
    </xdr:pic>
    <xdr:clientData/>
  </xdr:twoCellAnchor>
  <xdr:twoCellAnchor editAs="oneCell">
    <xdr:from>
      <xdr:col>1</xdr:col>
      <xdr:colOff>4122420</xdr:colOff>
      <xdr:row>394</xdr:row>
      <xdr:rowOff>15240</xdr:rowOff>
    </xdr:from>
    <xdr:to>
      <xdr:col>8</xdr:col>
      <xdr:colOff>306070</xdr:colOff>
      <xdr:row>423</xdr:row>
      <xdr:rowOff>54577</xdr:rowOff>
    </xdr:to>
    <xdr:pic>
      <xdr:nvPicPr>
        <xdr:cNvPr id="12" name="Imagen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5"/>
        <a:stretch>
          <a:fillRect/>
        </a:stretch>
      </xdr:blipFill>
      <xdr:spPr>
        <a:xfrm>
          <a:off x="5356860" y="46748700"/>
          <a:ext cx="5076190" cy="5342857"/>
        </a:xfrm>
        <a:prstGeom prst="rect">
          <a:avLst/>
        </a:prstGeom>
      </xdr:spPr>
    </xdr:pic>
    <xdr:clientData/>
  </xdr:twoCellAnchor>
  <xdr:twoCellAnchor editAs="oneCell">
    <xdr:from>
      <xdr:col>0</xdr:col>
      <xdr:colOff>0</xdr:colOff>
      <xdr:row>432</xdr:row>
      <xdr:rowOff>0</xdr:rowOff>
    </xdr:from>
    <xdr:to>
      <xdr:col>1</xdr:col>
      <xdr:colOff>3660798</xdr:colOff>
      <xdr:row>465</xdr:row>
      <xdr:rowOff>69722</xdr:rowOff>
    </xdr:to>
    <xdr:pic>
      <xdr:nvPicPr>
        <xdr:cNvPr id="13" name="Imagen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6"/>
        <a:stretch>
          <a:fillRect/>
        </a:stretch>
      </xdr:blipFill>
      <xdr:spPr>
        <a:xfrm>
          <a:off x="0" y="53682900"/>
          <a:ext cx="4895238" cy="6104762"/>
        </a:xfrm>
        <a:prstGeom prst="rect">
          <a:avLst/>
        </a:prstGeom>
      </xdr:spPr>
    </xdr:pic>
    <xdr:clientData/>
  </xdr:twoCellAnchor>
  <xdr:twoCellAnchor editAs="oneCell">
    <xdr:from>
      <xdr:col>0</xdr:col>
      <xdr:colOff>99060</xdr:colOff>
      <xdr:row>36</xdr:row>
      <xdr:rowOff>7619</xdr:rowOff>
    </xdr:from>
    <xdr:to>
      <xdr:col>3</xdr:col>
      <xdr:colOff>647700</xdr:colOff>
      <xdr:row>48</xdr:row>
      <xdr:rowOff>40168</xdr:rowOff>
    </xdr:to>
    <xdr:pic>
      <xdr:nvPicPr>
        <xdr:cNvPr id="16" name="Imagen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7"/>
        <a:stretch>
          <a:fillRect/>
        </a:stretch>
      </xdr:blipFill>
      <xdr:spPr>
        <a:xfrm>
          <a:off x="99060" y="6591299"/>
          <a:ext cx="6705600" cy="2227109"/>
        </a:xfrm>
        <a:prstGeom prst="rect">
          <a:avLst/>
        </a:prstGeom>
      </xdr:spPr>
    </xdr:pic>
    <xdr:clientData/>
  </xdr:twoCellAnchor>
  <xdr:twoCellAnchor editAs="oneCell">
    <xdr:from>
      <xdr:col>9</xdr:col>
      <xdr:colOff>519249</xdr:colOff>
      <xdr:row>83</xdr:row>
      <xdr:rowOff>106679</xdr:rowOff>
    </xdr:from>
    <xdr:to>
      <xdr:col>20</xdr:col>
      <xdr:colOff>22387</xdr:colOff>
      <xdr:row>123</xdr:row>
      <xdr:rowOff>39098</xdr:rowOff>
    </xdr:to>
    <xdr:pic>
      <xdr:nvPicPr>
        <xdr:cNvPr id="18" name="Imagen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8"/>
        <a:stretch>
          <a:fillRect/>
        </a:stretch>
      </xdr:blipFill>
      <xdr:spPr>
        <a:xfrm>
          <a:off x="11372306" y="15607936"/>
          <a:ext cx="8124624" cy="7334705"/>
        </a:xfrm>
        <a:prstGeom prst="rect">
          <a:avLst/>
        </a:prstGeom>
      </xdr:spPr>
    </xdr:pic>
    <xdr:clientData/>
  </xdr:twoCellAnchor>
  <xdr:twoCellAnchor editAs="oneCell">
    <xdr:from>
      <xdr:col>0</xdr:col>
      <xdr:colOff>0</xdr:colOff>
      <xdr:row>130</xdr:row>
      <xdr:rowOff>60960</xdr:rowOff>
    </xdr:from>
    <xdr:to>
      <xdr:col>6</xdr:col>
      <xdr:colOff>278936</xdr:colOff>
      <xdr:row>158</xdr:row>
      <xdr:rowOff>54606</xdr:rowOff>
    </xdr:to>
    <xdr:pic>
      <xdr:nvPicPr>
        <xdr:cNvPr id="19" name="Imagen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9"/>
        <a:stretch>
          <a:fillRect/>
        </a:stretch>
      </xdr:blipFill>
      <xdr:spPr>
        <a:xfrm>
          <a:off x="0" y="24124920"/>
          <a:ext cx="8790476" cy="5114286"/>
        </a:xfrm>
        <a:prstGeom prst="rect">
          <a:avLst/>
        </a:prstGeom>
      </xdr:spPr>
    </xdr:pic>
    <xdr:clientData/>
  </xdr:twoCellAnchor>
  <xdr:twoCellAnchor editAs="oneCell">
    <xdr:from>
      <xdr:col>0</xdr:col>
      <xdr:colOff>0</xdr:colOff>
      <xdr:row>161</xdr:row>
      <xdr:rowOff>0</xdr:rowOff>
    </xdr:from>
    <xdr:to>
      <xdr:col>5</xdr:col>
      <xdr:colOff>520939</xdr:colOff>
      <xdr:row>187</xdr:row>
      <xdr:rowOff>83215</xdr:rowOff>
    </xdr:to>
    <xdr:pic>
      <xdr:nvPicPr>
        <xdr:cNvPr id="20" name="Imagen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0"/>
        <a:stretch>
          <a:fillRect/>
        </a:stretch>
      </xdr:blipFill>
      <xdr:spPr>
        <a:xfrm>
          <a:off x="0" y="29885640"/>
          <a:ext cx="8247619" cy="4838095"/>
        </a:xfrm>
        <a:prstGeom prst="rect">
          <a:avLst/>
        </a:prstGeom>
      </xdr:spPr>
    </xdr:pic>
    <xdr:clientData/>
  </xdr:twoCellAnchor>
  <xdr:twoCellAnchor editAs="oneCell">
    <xdr:from>
      <xdr:col>1</xdr:col>
      <xdr:colOff>1211581</xdr:colOff>
      <xdr:row>214</xdr:row>
      <xdr:rowOff>121920</xdr:rowOff>
    </xdr:from>
    <xdr:to>
      <xdr:col>4</xdr:col>
      <xdr:colOff>627335</xdr:colOff>
      <xdr:row>225</xdr:row>
      <xdr:rowOff>99060</xdr:rowOff>
    </xdr:to>
    <xdr:pic>
      <xdr:nvPicPr>
        <xdr:cNvPr id="22" name="Imagen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11"/>
        <a:stretch>
          <a:fillRect/>
        </a:stretch>
      </xdr:blipFill>
      <xdr:spPr>
        <a:xfrm>
          <a:off x="2446021" y="39700200"/>
          <a:ext cx="5123134" cy="2171700"/>
        </a:xfrm>
        <a:prstGeom prst="rect">
          <a:avLst/>
        </a:prstGeom>
      </xdr:spPr>
    </xdr:pic>
    <xdr:clientData/>
  </xdr:twoCellAnchor>
  <xdr:twoCellAnchor editAs="oneCell">
    <xdr:from>
      <xdr:col>1</xdr:col>
      <xdr:colOff>1249680</xdr:colOff>
      <xdr:row>225</xdr:row>
      <xdr:rowOff>99060</xdr:rowOff>
    </xdr:from>
    <xdr:to>
      <xdr:col>5</xdr:col>
      <xdr:colOff>464963</xdr:colOff>
      <xdr:row>229</xdr:row>
      <xdr:rowOff>68580</xdr:rowOff>
    </xdr:to>
    <xdr:pic>
      <xdr:nvPicPr>
        <xdr:cNvPr id="23" name="Imagen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12"/>
        <a:stretch>
          <a:fillRect/>
        </a:stretch>
      </xdr:blipFill>
      <xdr:spPr>
        <a:xfrm>
          <a:off x="2484120" y="41871900"/>
          <a:ext cx="5707523" cy="701040"/>
        </a:xfrm>
        <a:prstGeom prst="rect">
          <a:avLst/>
        </a:prstGeom>
      </xdr:spPr>
    </xdr:pic>
    <xdr:clientData/>
  </xdr:twoCellAnchor>
  <xdr:twoCellAnchor editAs="oneCell">
    <xdr:from>
      <xdr:col>0</xdr:col>
      <xdr:colOff>83820</xdr:colOff>
      <xdr:row>232</xdr:row>
      <xdr:rowOff>22860</xdr:rowOff>
    </xdr:from>
    <xdr:to>
      <xdr:col>4</xdr:col>
      <xdr:colOff>174081</xdr:colOff>
      <xdr:row>254</xdr:row>
      <xdr:rowOff>68580</xdr:rowOff>
    </xdr:to>
    <xdr:pic>
      <xdr:nvPicPr>
        <xdr:cNvPr id="24" name="Imagen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13"/>
        <a:stretch>
          <a:fillRect/>
        </a:stretch>
      </xdr:blipFill>
      <xdr:spPr>
        <a:xfrm>
          <a:off x="83820" y="58254900"/>
          <a:ext cx="7032081" cy="4069080"/>
        </a:xfrm>
        <a:prstGeom prst="rect">
          <a:avLst/>
        </a:prstGeom>
      </xdr:spPr>
    </xdr:pic>
    <xdr:clientData/>
  </xdr:twoCellAnchor>
  <xdr:twoCellAnchor editAs="oneCell">
    <xdr:from>
      <xdr:col>0</xdr:col>
      <xdr:colOff>220980</xdr:colOff>
      <xdr:row>254</xdr:row>
      <xdr:rowOff>91440</xdr:rowOff>
    </xdr:from>
    <xdr:to>
      <xdr:col>4</xdr:col>
      <xdr:colOff>222646</xdr:colOff>
      <xdr:row>289</xdr:row>
      <xdr:rowOff>67642</xdr:rowOff>
    </xdr:to>
    <xdr:pic>
      <xdr:nvPicPr>
        <xdr:cNvPr id="25" name="Imagen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14"/>
        <a:stretch>
          <a:fillRect/>
        </a:stretch>
      </xdr:blipFill>
      <xdr:spPr>
        <a:xfrm>
          <a:off x="220980" y="62346840"/>
          <a:ext cx="6943486" cy="6377002"/>
        </a:xfrm>
        <a:prstGeom prst="rect">
          <a:avLst/>
        </a:prstGeom>
      </xdr:spPr>
    </xdr:pic>
    <xdr:clientData/>
  </xdr:twoCellAnchor>
  <xdr:twoCellAnchor editAs="oneCell">
    <xdr:from>
      <xdr:col>0</xdr:col>
      <xdr:colOff>0</xdr:colOff>
      <xdr:row>292</xdr:row>
      <xdr:rowOff>167640</xdr:rowOff>
    </xdr:from>
    <xdr:to>
      <xdr:col>5</xdr:col>
      <xdr:colOff>305329</xdr:colOff>
      <xdr:row>317</xdr:row>
      <xdr:rowOff>163199</xdr:rowOff>
    </xdr:to>
    <xdr:pic>
      <xdr:nvPicPr>
        <xdr:cNvPr id="26" name="Imagen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15"/>
        <a:stretch>
          <a:fillRect/>
        </a:stretch>
      </xdr:blipFill>
      <xdr:spPr>
        <a:xfrm>
          <a:off x="0" y="69372480"/>
          <a:ext cx="8032009" cy="4567559"/>
        </a:xfrm>
        <a:prstGeom prst="rect">
          <a:avLst/>
        </a:prstGeom>
      </xdr:spPr>
    </xdr:pic>
    <xdr:clientData/>
  </xdr:twoCellAnchor>
  <xdr:twoCellAnchor editAs="oneCell">
    <xdr:from>
      <xdr:col>0</xdr:col>
      <xdr:colOff>0</xdr:colOff>
      <xdr:row>323</xdr:row>
      <xdr:rowOff>47625</xdr:rowOff>
    </xdr:from>
    <xdr:to>
      <xdr:col>3</xdr:col>
      <xdr:colOff>400941</xdr:colOff>
      <xdr:row>328</xdr:row>
      <xdr:rowOff>114442</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6"/>
        <a:stretch>
          <a:fillRect/>
        </a:stretch>
      </xdr:blipFill>
      <xdr:spPr>
        <a:xfrm>
          <a:off x="0" y="62264925"/>
          <a:ext cx="6382641" cy="1019317"/>
        </a:xfrm>
        <a:prstGeom prst="rect">
          <a:avLst/>
        </a:prstGeom>
      </xdr:spPr>
    </xdr:pic>
    <xdr:clientData/>
  </xdr:twoCellAnchor>
  <xdr:twoCellAnchor editAs="oneCell">
    <xdr:from>
      <xdr:col>0</xdr:col>
      <xdr:colOff>0</xdr:colOff>
      <xdr:row>331</xdr:row>
      <xdr:rowOff>0</xdr:rowOff>
    </xdr:from>
    <xdr:to>
      <xdr:col>2</xdr:col>
      <xdr:colOff>658045</xdr:colOff>
      <xdr:row>348</xdr:row>
      <xdr:rowOff>143347</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7"/>
        <a:stretch>
          <a:fillRect/>
        </a:stretch>
      </xdr:blipFill>
      <xdr:spPr>
        <a:xfrm>
          <a:off x="0" y="63741300"/>
          <a:ext cx="5877745" cy="3381847"/>
        </a:xfrm>
        <a:prstGeom prst="rect">
          <a:avLst/>
        </a:prstGeom>
      </xdr:spPr>
    </xdr:pic>
    <xdr:clientData/>
  </xdr:twoCellAnchor>
  <xdr:twoCellAnchor editAs="oneCell">
    <xdr:from>
      <xdr:col>0</xdr:col>
      <xdr:colOff>0</xdr:colOff>
      <xdr:row>357</xdr:row>
      <xdr:rowOff>0</xdr:rowOff>
    </xdr:from>
    <xdr:to>
      <xdr:col>3</xdr:col>
      <xdr:colOff>448572</xdr:colOff>
      <xdr:row>364</xdr:row>
      <xdr:rowOff>76397</xdr:rowOff>
    </xdr:to>
    <xdr:pic>
      <xdr:nvPicPr>
        <xdr:cNvPr id="7" name="Imagen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8"/>
        <a:stretch>
          <a:fillRect/>
        </a:stretch>
      </xdr:blipFill>
      <xdr:spPr>
        <a:xfrm>
          <a:off x="0" y="68837175"/>
          <a:ext cx="6430272" cy="1409897"/>
        </a:xfrm>
        <a:prstGeom prst="rect">
          <a:avLst/>
        </a:prstGeom>
      </xdr:spPr>
    </xdr:pic>
    <xdr:clientData/>
  </xdr:twoCellAnchor>
  <xdr:twoCellAnchor editAs="oneCell">
    <xdr:from>
      <xdr:col>0</xdr:col>
      <xdr:colOff>0</xdr:colOff>
      <xdr:row>367</xdr:row>
      <xdr:rowOff>0</xdr:rowOff>
    </xdr:from>
    <xdr:to>
      <xdr:col>3</xdr:col>
      <xdr:colOff>229467</xdr:colOff>
      <xdr:row>376</xdr:row>
      <xdr:rowOff>19292</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9"/>
        <a:stretch>
          <a:fillRect/>
        </a:stretch>
      </xdr:blipFill>
      <xdr:spPr>
        <a:xfrm>
          <a:off x="0" y="70742175"/>
          <a:ext cx="6211167" cy="1733792"/>
        </a:xfrm>
        <a:prstGeom prst="rect">
          <a:avLst/>
        </a:prstGeom>
      </xdr:spPr>
    </xdr:pic>
    <xdr:clientData/>
  </xdr:twoCellAnchor>
  <xdr:twoCellAnchor editAs="oneCell">
    <xdr:from>
      <xdr:col>0</xdr:col>
      <xdr:colOff>522514</xdr:colOff>
      <xdr:row>85</xdr:row>
      <xdr:rowOff>119744</xdr:rowOff>
    </xdr:from>
    <xdr:to>
      <xdr:col>6</xdr:col>
      <xdr:colOff>681109</xdr:colOff>
      <xdr:row>117</xdr:row>
      <xdr:rowOff>158353</xdr:rowOff>
    </xdr:to>
    <xdr:pic>
      <xdr:nvPicPr>
        <xdr:cNvPr id="9" name="Imagen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20"/>
        <a:stretch>
          <a:fillRect/>
        </a:stretch>
      </xdr:blipFill>
      <xdr:spPr>
        <a:xfrm>
          <a:off x="522514" y="15991115"/>
          <a:ext cx="8660338" cy="5960438"/>
        </a:xfrm>
        <a:prstGeom prst="rect">
          <a:avLst/>
        </a:prstGeom>
      </xdr:spPr>
    </xdr:pic>
    <xdr:clientData/>
  </xdr:twoCellAnchor>
  <xdr:twoCellAnchor editAs="oneCell">
    <xdr:from>
      <xdr:col>1</xdr:col>
      <xdr:colOff>0</xdr:colOff>
      <xdr:row>192</xdr:row>
      <xdr:rowOff>133350</xdr:rowOff>
    </xdr:from>
    <xdr:to>
      <xdr:col>1</xdr:col>
      <xdr:colOff>3562350</xdr:colOff>
      <xdr:row>211</xdr:row>
      <xdr:rowOff>104775</xdr:rowOff>
    </xdr:to>
    <xdr:pic>
      <xdr:nvPicPr>
        <xdr:cNvPr id="10" name="Imagen 9">
          <a:extLst>
            <a:ext uri="{FF2B5EF4-FFF2-40B4-BE49-F238E27FC236}">
              <a16:creationId xmlns:a16="http://schemas.microsoft.com/office/drawing/2014/main" id="{00000000-0008-0000-0100-00000A000000}"/>
            </a:ext>
            <a:ext uri="{147F2762-F138-4A5C-976F-8EAC2B608ADB}">
              <a16:predDERef xmlns:a16="http://schemas.microsoft.com/office/drawing/2014/main" pred="{00000000-0008-0000-0300-000009000000}"/>
            </a:ext>
          </a:extLst>
        </xdr:cNvPr>
        <xdr:cNvPicPr>
          <a:picLocks noChangeAspect="1"/>
        </xdr:cNvPicPr>
      </xdr:nvPicPr>
      <xdr:blipFill>
        <a:blip xmlns:r="http://schemas.openxmlformats.org/officeDocument/2006/relationships" r:embed="rId21"/>
        <a:stretch>
          <a:fillRect/>
        </a:stretch>
      </xdr:blipFill>
      <xdr:spPr>
        <a:xfrm>
          <a:off x="1200150" y="35318700"/>
          <a:ext cx="3562350" cy="34194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13</xdr:row>
      <xdr:rowOff>0</xdr:rowOff>
    </xdr:from>
    <xdr:to>
      <xdr:col>4</xdr:col>
      <xdr:colOff>304800</xdr:colOff>
      <xdr:row>14</xdr:row>
      <xdr:rowOff>147713</xdr:rowOff>
    </xdr:to>
    <xdr:sp macro="" textlink="">
      <xdr:nvSpPr>
        <xdr:cNvPr id="2" name="AutoShape 136" descr="https://www.medellin.gov.co/isolucion/Grafvinetas/alcald%C3%ADa%2098%20x%20610.jpg">
          <a:extLst>
            <a:ext uri="{FF2B5EF4-FFF2-40B4-BE49-F238E27FC236}">
              <a16:creationId xmlns:a16="http://schemas.microsoft.com/office/drawing/2014/main" id="{00000000-0008-0000-0300-000002000000}"/>
            </a:ext>
          </a:extLst>
        </xdr:cNvPr>
        <xdr:cNvSpPr>
          <a:spLocks noChangeAspect="1" noChangeArrowheads="1"/>
        </xdr:cNvSpPr>
      </xdr:nvSpPr>
      <xdr:spPr bwMode="auto">
        <a:xfrm>
          <a:off x="6934200" y="1645920"/>
          <a:ext cx="304800" cy="55157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xdr:from>
          <xdr:col>0</xdr:col>
          <xdr:colOff>1219200</xdr:colOff>
          <xdr:row>4</xdr:row>
          <xdr:rowOff>104775</xdr:rowOff>
        </xdr:from>
        <xdr:to>
          <xdr:col>3</xdr:col>
          <xdr:colOff>1009650</xdr:colOff>
          <xdr:row>10</xdr:row>
          <xdr:rowOff>66675</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300-000001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SGC2/Documentos%20compartidos/3.Riesgos/Riesgos_2024/F-MC-20_Formato_Gestion_Riesgos%20Contrataci&#243;n%20y%20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eptos Guía "/>
      <sheetName val="Gestión de Riesgos "/>
      <sheetName val="Riesgos Corrupción "/>
      <sheetName val="Riesgos Corrupción"/>
      <sheetName val="Fórmulas "/>
    </sheetNames>
    <sheetDataSet>
      <sheetData sheetId="0"/>
      <sheetData sheetId="1"/>
      <sheetData sheetId="2"/>
      <sheetData sheetId="3"/>
      <sheetData sheetId="4">
        <row r="5">
          <cell r="B5" t="str">
            <v xml:space="preserve">Muy Baja </v>
          </cell>
          <cell r="C5">
            <v>0.2</v>
          </cell>
          <cell r="E5" t="str">
            <v xml:space="preserve">Leve </v>
          </cell>
          <cell r="F5">
            <v>0.2</v>
          </cell>
        </row>
        <row r="6">
          <cell r="B6" t="str">
            <v>Baja</v>
          </cell>
          <cell r="C6">
            <v>0.4</v>
          </cell>
          <cell r="E6" t="str">
            <v>Menor</v>
          </cell>
          <cell r="F6">
            <v>0.4</v>
          </cell>
        </row>
        <row r="7">
          <cell r="B7" t="str">
            <v>Media</v>
          </cell>
          <cell r="C7">
            <v>0.6</v>
          </cell>
          <cell r="E7" t="str">
            <v xml:space="preserve">Moderado </v>
          </cell>
          <cell r="F7">
            <v>0.6</v>
          </cell>
        </row>
        <row r="8">
          <cell r="B8" t="str">
            <v xml:space="preserve">Alta </v>
          </cell>
          <cell r="C8">
            <v>0.8</v>
          </cell>
          <cell r="E8" t="str">
            <v>Mayor</v>
          </cell>
          <cell r="F8">
            <v>0.8</v>
          </cell>
        </row>
        <row r="9">
          <cell r="B9" t="str">
            <v xml:space="preserve">Muy Alta </v>
          </cell>
          <cell r="C9">
            <v>1</v>
          </cell>
          <cell r="E9" t="str">
            <v>Catastrófico</v>
          </cell>
          <cell r="F9">
            <v>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1.png"/><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indeportesantioquia.sharepoint.com/:f:/r/sites/SGC2/Documentos%20compartidos/3.1%20Evidencias%20deRriegos/Gesti%C3%B3n%20financiera/Evidencia%20de%20Riesgos%202025/Riesgos%20de%20Gesti%C3%B3n%20y%20Fiscal%202025/Riesgos%20Gesti%C3%B3n/RG1?csf=1&amp;web=1&amp;e=X6AWbK" TargetMode="External"/><Relationship Id="rId13" Type="http://schemas.openxmlformats.org/officeDocument/2006/relationships/printerSettings" Target="../printerSettings/printerSettings4.bin"/><Relationship Id="rId18" Type="http://schemas.openxmlformats.org/officeDocument/2006/relationships/comments" Target="../comments2.xml"/><Relationship Id="rId3" Type="http://schemas.openxmlformats.org/officeDocument/2006/relationships/hyperlink" Target="https://indeportesantioquia.sharepoint.com/:f:/r/sites/SGC2/Documentos%20compartidos/3.1%20Evidencias%20deRriegos/Servicio%20al%20Ciudadano/Evidencias%20Riesgos%202025/Riesgos%20de%20Gesti%C3%B3n%202025/SC-RG1-?csf=1&amp;web=1&amp;e=ZuNCyb" TargetMode="External"/><Relationship Id="rId7" Type="http://schemas.openxmlformats.org/officeDocument/2006/relationships/hyperlink" Target="https://indeportesantioquia.sharepoint.com/:f:/r/sites/SGC2/Documentos%20compartidos/3.1%20Evidencias%20deRriegos/Gesti%C3%B3n%20de%20los%20Recursos/Evidencia%20de%20Riesgos%202025/Riesgos%20de%20Gesti%C3%B3n%20y%20Fiscales%202025/RG-2?csf=1&amp;web=1&amp;e=vfG0cR" TargetMode="External"/><Relationship Id="rId12" Type="http://schemas.openxmlformats.org/officeDocument/2006/relationships/hyperlink" Target="https://indeportesantioquia.sharepoint.com/:f:/r/sites/SGC2/Documentos%20compartidos/3.1%20Evidencias%20deRriegos/Gesti%C3%B3n%20financiera/Evidencia%20de%20Riesgos%202025/Riesgos%20de%20Gesti%C3%B3n%20y%20Fiscal%202025/Riesgos%20Gesti%C3%B3n/RG5?csf=1&amp;web=1&amp;e=gn7u1y" TargetMode="External"/><Relationship Id="rId17" Type="http://schemas.openxmlformats.org/officeDocument/2006/relationships/image" Target="../media/image1.png"/><Relationship Id="rId2" Type="http://schemas.openxmlformats.org/officeDocument/2006/relationships/hyperlink" Target="https://indeportesantioquia.sharepoint.com/:f:/r/sites/SGC2/Documentos%20compartidos/3.1%20Evidencias%20deRriegos/Servicio%20al%20Ciudadano/Evidencias%20Riesgos%202025/Riesgos%20de%20Gesti%C3%B3n%202025/SC-RG2?csf=1&amp;web=1&amp;e=pJxHA4" TargetMode="External"/><Relationship Id="rId16" Type="http://schemas.openxmlformats.org/officeDocument/2006/relationships/oleObject" Target="../embeddings/oleObject2.bin"/><Relationship Id="rId1" Type="http://schemas.openxmlformats.org/officeDocument/2006/relationships/hyperlink" Target="https://indeportesantioquia.sharepoint.com/:f:/r/sites/SGC2/Documentos%20compartidos/3.1%20Evidencias%20deRriegos/Servicio%20al%20Ciudadano/Evidencias%20Riesgos%202025/Riesgos%20de%20Gesti%C3%B3n%202025/SC-RG1-?csf=1&amp;web=1&amp;e=ZuNCyb" TargetMode="External"/><Relationship Id="rId6" Type="http://schemas.openxmlformats.org/officeDocument/2006/relationships/hyperlink" Target="https://indeportesantioquia.sharepoint.com/:f:/r/sites/SGC2/Documentos%20compartidos/3.1%20Evidencias%20deRriegos/Gesti%C3%B3n%20de%20los%20Recursos/Evidencia%20de%20Riesgos%202025/Riesgos%20de%20Gesti%C3%B3n%20y%20Fiscales%202025/RF-2?csf=1&amp;web=1&amp;e=hC3E0d" TargetMode="External"/><Relationship Id="rId11" Type="http://schemas.openxmlformats.org/officeDocument/2006/relationships/hyperlink" Target="https://indeportesantioquia.sharepoint.com/:f:/r/sites/SGC2/Documentos%20compartidos/3.1%20Evidencias%20deRriegos/Gesti%C3%B3n%20financiera/Evidencia%20de%20Riesgos%202025/Riesgos%20de%20Gesti%C3%B3n%20y%20Fiscal%202025/Riesgos%20Gesti%C3%B3n/RG4?csf=1&amp;web=1&amp;e=ohgIqE" TargetMode="External"/><Relationship Id="rId5" Type="http://schemas.openxmlformats.org/officeDocument/2006/relationships/hyperlink" Target="https://indeportesantioquia.sharepoint.com/:f:/r/sites/SGC2/Documentos%20compartidos/3.1%20Evidencias%20deRriegos/Gesti%C3%B3n%20de%20los%20Recursos/Evidencia%20de%20Riesgos%202025/Riesgos%20de%20Gesti%C3%B3n%20y%20Fiscales%202025/RF-1?csf=1&amp;web=1&amp;e=qaryIW" TargetMode="External"/><Relationship Id="rId15" Type="http://schemas.openxmlformats.org/officeDocument/2006/relationships/vmlDrawing" Target="../drawings/vmlDrawing2.vml"/><Relationship Id="rId10" Type="http://schemas.openxmlformats.org/officeDocument/2006/relationships/hyperlink" Target="https://indeportesantioquia.sharepoint.com/:f:/r/sites/SGC2/Documentos%20compartidos/3.1%20Evidencias%20deRriegos/Gesti%C3%B3n%20financiera/Evidencia%20de%20Riesgos%202025/Riesgos%20de%20Gesti%C3%B3n%20y%20Fiscal%202025/Riesgos%20Gesti%C3%B3n/RG2?csf=1&amp;web=1&amp;e=IiCJml" TargetMode="External"/><Relationship Id="rId4" Type="http://schemas.openxmlformats.org/officeDocument/2006/relationships/hyperlink" Target="https://indeportesantioquia.sharepoint.com/:f:/r/sites/SGC2/Documentos%20compartidos/3.1%20Evidencias%20deRriegos/Servicio%20al%20Ciudadano/Evidencias%20Riesgos%202025/Riesgos%20de%20Gesti%C3%B3n%202025/SC-RG2?csf=1&amp;web=1&amp;e=pJxHA4" TargetMode="External"/><Relationship Id="rId9" Type="http://schemas.openxmlformats.org/officeDocument/2006/relationships/hyperlink" Target="https://indeportesantioquia.sharepoint.com/:f:/r/sites/SGC2/Documentos%20compartidos/3.1%20Evidencias%20deRriegos/Gesti%C3%B3n%20financiera/Evidencia%20de%20Riesgos%202025/Riesgos%20de%20Gesti%C3%B3n%20y%20Fiscal%202025/Riesgos%20Gesti%C3%B3n/RG1?csf=1&amp;web=1&amp;e=X6AWbK" TargetMode="External"/><Relationship Id="rId1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filterMode="1">
    <pageSetUpPr fitToPage="1"/>
  </sheetPr>
  <dimension ref="A1:DS44"/>
  <sheetViews>
    <sheetView showGridLines="0" topLeftCell="BP8" zoomScale="70" zoomScaleNormal="70" workbookViewId="0">
      <pane ySplit="4" topLeftCell="A18" activePane="bottomLeft" state="frozen"/>
      <selection activeCell="AG8" sqref="AG8"/>
      <selection pane="bottomLeft" activeCell="BR16" sqref="BR16:BR18"/>
    </sheetView>
  </sheetViews>
  <sheetFormatPr baseColWidth="10" defaultColWidth="11.5703125" defaultRowHeight="15" x14ac:dyDescent="0.25"/>
  <cols>
    <col min="1" max="1" width="21.42578125" customWidth="1"/>
    <col min="2" max="2" width="44.85546875" customWidth="1"/>
    <col min="3" max="3" width="19.7109375" customWidth="1"/>
    <col min="4" max="4" width="34.28515625" customWidth="1"/>
    <col min="5" max="5" width="14.5703125" style="3" bestFit="1" customWidth="1"/>
    <col min="6" max="6" width="13.7109375" style="3" bestFit="1" customWidth="1"/>
    <col min="7" max="7" width="20" style="3" bestFit="1" customWidth="1"/>
    <col min="8" max="8" width="15.7109375" style="3" bestFit="1" customWidth="1"/>
    <col min="9" max="9" width="16.5703125" style="3" customWidth="1"/>
    <col min="10" max="10" width="21.28515625" style="3" customWidth="1"/>
    <col min="11" max="11" width="23.5703125" style="3" customWidth="1"/>
    <col min="12" max="13" width="16.85546875" style="3" customWidth="1"/>
    <col min="14" max="14" width="15.42578125" style="3" customWidth="1"/>
    <col min="15" max="15" width="17.7109375" style="3" customWidth="1"/>
    <col min="16" max="30" width="11.5703125" style="3" customWidth="1"/>
    <col min="31" max="31" width="24.42578125" style="3" customWidth="1"/>
    <col min="32" max="32" width="21.28515625" style="3" customWidth="1"/>
    <col min="33" max="33" width="16.85546875" style="3" customWidth="1"/>
    <col min="34" max="34" width="18.7109375" style="3" customWidth="1"/>
    <col min="35" max="35" width="13.5703125" style="3" customWidth="1"/>
    <col min="36" max="36" width="13.85546875" style="3" customWidth="1"/>
    <col min="37" max="37" width="31.140625" style="3" customWidth="1"/>
    <col min="38" max="38" width="28.85546875" style="3" customWidth="1"/>
    <col min="39" max="39" width="22" style="3" customWidth="1"/>
    <col min="40" max="40" width="19.28515625" style="3" customWidth="1"/>
    <col min="41" max="41" width="17.5703125" style="3" customWidth="1"/>
    <col min="42" max="42" width="18.42578125" style="3" customWidth="1"/>
    <col min="43" max="43" width="19.28515625" style="3" customWidth="1"/>
    <col min="44" max="48" width="11.5703125" style="3" customWidth="1"/>
    <col min="49" max="49" width="10.28515625" style="3" customWidth="1"/>
    <col min="50" max="50" width="23.140625" style="3" customWidth="1"/>
    <col min="51" max="51" width="11.5703125" style="3" customWidth="1"/>
    <col min="52" max="52" width="16" style="3" customWidth="1"/>
    <col min="53" max="53" width="11.5703125" style="3" customWidth="1"/>
    <col min="54" max="54" width="17.85546875" style="3" customWidth="1"/>
    <col min="55" max="56" width="11.5703125" style="3" customWidth="1"/>
    <col min="57" max="57" width="18" style="3" customWidth="1"/>
    <col min="58" max="58" width="20.7109375" style="3" customWidth="1"/>
    <col min="59" max="61" width="21.42578125" style="3" customWidth="1"/>
    <col min="62" max="62" width="41.42578125" style="3" customWidth="1"/>
    <col min="63" max="63" width="24.7109375" style="59" customWidth="1"/>
    <col min="64" max="64" width="42.7109375" customWidth="1"/>
    <col min="65" max="67" width="32.28515625" customWidth="1"/>
    <col min="68" max="68" width="33.5703125" customWidth="1"/>
    <col min="69" max="69" width="34.85546875" customWidth="1"/>
    <col min="70" max="70" width="35.5703125" customWidth="1"/>
  </cols>
  <sheetData>
    <row r="1" spans="1:70" x14ac:dyDescent="0.25">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row>
    <row r="2" spans="1:70" ht="14.45" customHeight="1" x14ac:dyDescent="0.25">
      <c r="A2" s="501"/>
      <c r="B2" s="502"/>
      <c r="C2" s="503"/>
      <c r="D2" s="490" t="s">
        <v>0</v>
      </c>
      <c r="E2" s="491"/>
      <c r="F2" s="491"/>
      <c r="G2" s="491"/>
      <c r="H2" s="491"/>
      <c r="I2" s="491"/>
      <c r="J2" s="491"/>
      <c r="K2" s="491"/>
      <c r="L2" s="491"/>
      <c r="M2" s="491"/>
      <c r="N2" s="491"/>
      <c r="O2" s="491"/>
      <c r="P2" s="491"/>
      <c r="Q2" s="491"/>
      <c r="R2" s="491"/>
      <c r="S2" s="491"/>
      <c r="T2" s="491"/>
      <c r="U2" s="491"/>
      <c r="V2" s="491"/>
      <c r="W2" s="491"/>
      <c r="X2" s="491"/>
      <c r="Y2" s="491"/>
      <c r="Z2" s="491"/>
      <c r="AA2" s="491"/>
      <c r="AB2" s="491"/>
      <c r="AC2" s="491"/>
      <c r="AD2" s="491"/>
      <c r="AE2" s="491"/>
      <c r="AF2" s="491"/>
      <c r="AG2" s="491"/>
      <c r="AH2" s="491"/>
      <c r="AI2" s="491"/>
      <c r="AJ2" s="491"/>
      <c r="AK2" s="491"/>
      <c r="AL2" s="491"/>
      <c r="AM2" s="491"/>
      <c r="AN2" s="491"/>
      <c r="AO2" s="491"/>
      <c r="AP2" s="491"/>
      <c r="AQ2" s="491"/>
      <c r="AR2" s="491"/>
      <c r="AS2" s="491"/>
      <c r="AT2" s="491"/>
      <c r="AU2" s="491"/>
      <c r="AV2" s="491"/>
      <c r="AW2" s="491"/>
      <c r="AX2" s="491"/>
      <c r="AY2" s="491"/>
      <c r="AZ2" s="491"/>
      <c r="BA2" s="491"/>
      <c r="BB2" s="491"/>
      <c r="BC2" s="491"/>
      <c r="BD2" s="491"/>
      <c r="BE2" s="491"/>
      <c r="BF2" s="491"/>
      <c r="BG2" s="491"/>
      <c r="BH2" s="491"/>
      <c r="BI2" s="491"/>
      <c r="BJ2" s="491"/>
      <c r="BK2" s="491"/>
      <c r="BL2" s="491"/>
      <c r="BM2" s="491"/>
      <c r="BN2" s="491"/>
      <c r="BO2" s="492"/>
      <c r="BP2" s="486" t="s">
        <v>1</v>
      </c>
      <c r="BQ2" s="483" t="s">
        <v>2</v>
      </c>
    </row>
    <row r="3" spans="1:70" ht="14.45" customHeight="1" x14ac:dyDescent="0.25">
      <c r="A3" s="504"/>
      <c r="B3" s="505"/>
      <c r="C3" s="506"/>
      <c r="D3" s="493"/>
      <c r="E3" s="494"/>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c r="AL3" s="494"/>
      <c r="AM3" s="494"/>
      <c r="AN3" s="494"/>
      <c r="AO3" s="494"/>
      <c r="AP3" s="494"/>
      <c r="AQ3" s="494"/>
      <c r="AR3" s="494"/>
      <c r="AS3" s="494"/>
      <c r="AT3" s="494"/>
      <c r="AU3" s="494"/>
      <c r="AV3" s="494"/>
      <c r="AW3" s="494"/>
      <c r="AX3" s="494"/>
      <c r="AY3" s="494"/>
      <c r="AZ3" s="494"/>
      <c r="BA3" s="494"/>
      <c r="BB3" s="494"/>
      <c r="BC3" s="494"/>
      <c r="BD3" s="494"/>
      <c r="BE3" s="494"/>
      <c r="BF3" s="494"/>
      <c r="BG3" s="494"/>
      <c r="BH3" s="494"/>
      <c r="BI3" s="494"/>
      <c r="BJ3" s="494"/>
      <c r="BK3" s="494"/>
      <c r="BL3" s="494"/>
      <c r="BM3" s="494"/>
      <c r="BN3" s="494"/>
      <c r="BO3" s="495"/>
      <c r="BP3" s="487"/>
      <c r="BQ3" s="484"/>
    </row>
    <row r="4" spans="1:70" ht="14.45" customHeight="1" x14ac:dyDescent="0.25">
      <c r="A4" s="504"/>
      <c r="B4" s="505"/>
      <c r="C4" s="506"/>
      <c r="D4" s="493"/>
      <c r="E4" s="494"/>
      <c r="F4" s="494"/>
      <c r="G4" s="494"/>
      <c r="H4" s="494"/>
      <c r="I4" s="494"/>
      <c r="J4" s="494"/>
      <c r="K4" s="494"/>
      <c r="L4" s="494"/>
      <c r="M4" s="494"/>
      <c r="N4" s="494"/>
      <c r="O4" s="494"/>
      <c r="P4" s="494"/>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c r="AW4" s="494"/>
      <c r="AX4" s="494"/>
      <c r="AY4" s="494"/>
      <c r="AZ4" s="494"/>
      <c r="BA4" s="494"/>
      <c r="BB4" s="494"/>
      <c r="BC4" s="494"/>
      <c r="BD4" s="494"/>
      <c r="BE4" s="494"/>
      <c r="BF4" s="494"/>
      <c r="BG4" s="494"/>
      <c r="BH4" s="494"/>
      <c r="BI4" s="494"/>
      <c r="BJ4" s="494"/>
      <c r="BK4" s="494"/>
      <c r="BL4" s="494"/>
      <c r="BM4" s="494"/>
      <c r="BN4" s="494"/>
      <c r="BO4" s="495"/>
      <c r="BP4" s="487"/>
      <c r="BQ4" s="484"/>
    </row>
    <row r="5" spans="1:70" ht="28.15" customHeight="1" x14ac:dyDescent="0.25">
      <c r="A5" s="507"/>
      <c r="B5" s="508"/>
      <c r="C5" s="509"/>
      <c r="D5" s="496"/>
      <c r="E5" s="497"/>
      <c r="F5" s="497"/>
      <c r="G5" s="497"/>
      <c r="H5" s="497"/>
      <c r="I5" s="497"/>
      <c r="J5" s="497"/>
      <c r="K5" s="497"/>
      <c r="L5" s="497"/>
      <c r="M5" s="497"/>
      <c r="N5" s="497"/>
      <c r="O5" s="497"/>
      <c r="P5" s="497"/>
      <c r="Q5" s="497"/>
      <c r="R5" s="497"/>
      <c r="S5" s="497"/>
      <c r="T5" s="497"/>
      <c r="U5" s="497"/>
      <c r="V5" s="497"/>
      <c r="W5" s="497"/>
      <c r="X5" s="497"/>
      <c r="Y5" s="497"/>
      <c r="Z5" s="497"/>
      <c r="AA5" s="497"/>
      <c r="AB5" s="497"/>
      <c r="AC5" s="497"/>
      <c r="AD5" s="497"/>
      <c r="AE5" s="497"/>
      <c r="AF5" s="497"/>
      <c r="AG5" s="497"/>
      <c r="AH5" s="497"/>
      <c r="AI5" s="497"/>
      <c r="AJ5" s="497"/>
      <c r="AK5" s="497"/>
      <c r="AL5" s="497"/>
      <c r="AM5" s="497"/>
      <c r="AN5" s="497"/>
      <c r="AO5" s="497"/>
      <c r="AP5" s="497"/>
      <c r="AQ5" s="497"/>
      <c r="AR5" s="497"/>
      <c r="AS5" s="497"/>
      <c r="AT5" s="497"/>
      <c r="AU5" s="497"/>
      <c r="AV5" s="497"/>
      <c r="AW5" s="497"/>
      <c r="AX5" s="497"/>
      <c r="AY5" s="497"/>
      <c r="AZ5" s="497"/>
      <c r="BA5" s="497"/>
      <c r="BB5" s="497"/>
      <c r="BC5" s="497"/>
      <c r="BD5" s="497"/>
      <c r="BE5" s="497"/>
      <c r="BF5" s="497"/>
      <c r="BG5" s="497"/>
      <c r="BH5" s="497"/>
      <c r="BI5" s="497"/>
      <c r="BJ5" s="497"/>
      <c r="BK5" s="497"/>
      <c r="BL5" s="497"/>
      <c r="BM5" s="497"/>
      <c r="BN5" s="497"/>
      <c r="BO5" s="498"/>
      <c r="BP5" s="488"/>
      <c r="BQ5" s="485"/>
    </row>
    <row r="6" spans="1:70" x14ac:dyDescent="0.25">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row>
    <row r="7" spans="1:70" x14ac:dyDescent="0.25">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row>
    <row r="8" spans="1:70" ht="57" customHeight="1" x14ac:dyDescent="0.25">
      <c r="A8" s="499" t="s">
        <v>3</v>
      </c>
      <c r="B8" s="499"/>
      <c r="C8" s="499"/>
      <c r="D8" s="499"/>
      <c r="E8" s="499"/>
      <c r="F8" s="499"/>
      <c r="G8" s="499"/>
      <c r="H8" s="499"/>
      <c r="I8" s="499"/>
      <c r="J8" s="499"/>
      <c r="K8" s="499"/>
      <c r="L8" s="500" t="s">
        <v>4</v>
      </c>
      <c r="M8" s="500"/>
      <c r="N8" s="500"/>
      <c r="O8" s="500"/>
      <c r="P8" s="500"/>
      <c r="Q8" s="500"/>
      <c r="R8" s="500"/>
      <c r="S8" s="500"/>
      <c r="T8" s="500"/>
      <c r="U8" s="500"/>
      <c r="V8" s="500"/>
      <c r="W8" s="500"/>
      <c r="X8" s="500"/>
      <c r="Y8" s="500"/>
      <c r="Z8" s="500"/>
      <c r="AA8" s="500"/>
      <c r="AB8" s="500"/>
      <c r="AC8" s="500"/>
      <c r="AD8" s="500"/>
      <c r="AE8" s="500"/>
      <c r="AF8" s="500"/>
      <c r="AG8" s="500"/>
      <c r="AH8" s="500"/>
      <c r="AI8" s="500"/>
      <c r="AJ8" s="500"/>
      <c r="AK8" s="482"/>
      <c r="AL8" s="482"/>
      <c r="AM8" s="482"/>
      <c r="AN8" s="482"/>
      <c r="AO8" s="482"/>
      <c r="AP8" s="482"/>
      <c r="AQ8" s="482"/>
      <c r="AR8" s="482"/>
      <c r="AS8" s="482"/>
      <c r="AT8" s="482"/>
      <c r="AU8" s="482"/>
      <c r="AV8" s="482"/>
      <c r="AW8" s="482"/>
      <c r="AX8" s="482"/>
      <c r="AY8" s="482"/>
      <c r="AZ8" s="482"/>
      <c r="BA8" s="482"/>
      <c r="BB8" s="482"/>
      <c r="BC8" s="482"/>
      <c r="BD8" s="482"/>
      <c r="BE8" s="482"/>
      <c r="BF8" s="164"/>
      <c r="BG8" s="164"/>
      <c r="BH8" s="164"/>
      <c r="BI8" s="164"/>
      <c r="BJ8" s="517" t="s">
        <v>5</v>
      </c>
      <c r="BK8" s="517"/>
      <c r="BL8" s="517"/>
      <c r="BM8" s="517"/>
      <c r="BN8" s="182"/>
      <c r="BO8" s="182"/>
      <c r="BP8" s="510" t="s">
        <v>6</v>
      </c>
      <c r="BQ8" s="510"/>
      <c r="BR8" s="514" t="s">
        <v>7</v>
      </c>
    </row>
    <row r="9" spans="1:70" ht="14.45" customHeight="1" x14ac:dyDescent="0.25">
      <c r="A9" s="499"/>
      <c r="B9" s="499"/>
      <c r="C9" s="499"/>
      <c r="D9" s="499"/>
      <c r="E9" s="499"/>
      <c r="F9" s="499"/>
      <c r="G9" s="499"/>
      <c r="H9" s="499"/>
      <c r="I9" s="499"/>
      <c r="J9" s="499"/>
      <c r="K9" s="499"/>
      <c r="L9" s="500"/>
      <c r="M9" s="500"/>
      <c r="N9" s="500"/>
      <c r="O9" s="500"/>
      <c r="P9" s="500"/>
      <c r="Q9" s="500"/>
      <c r="R9" s="500"/>
      <c r="S9" s="500"/>
      <c r="T9" s="500"/>
      <c r="U9" s="500"/>
      <c r="V9" s="500"/>
      <c r="W9" s="500"/>
      <c r="X9" s="500"/>
      <c r="Y9" s="500"/>
      <c r="Z9" s="500"/>
      <c r="AA9" s="500"/>
      <c r="AB9" s="500"/>
      <c r="AC9" s="500"/>
      <c r="AD9" s="500"/>
      <c r="AE9" s="500"/>
      <c r="AF9" s="500"/>
      <c r="AG9" s="500"/>
      <c r="AH9" s="500"/>
      <c r="AI9" s="500"/>
      <c r="AJ9" s="500"/>
      <c r="AK9" s="511"/>
      <c r="AL9" s="511"/>
      <c r="AM9" s="511"/>
      <c r="AN9" s="511"/>
      <c r="AO9" s="511"/>
      <c r="AP9" s="482" t="s">
        <v>8</v>
      </c>
      <c r="AQ9" s="482"/>
      <c r="AR9" s="482"/>
      <c r="AS9" s="482"/>
      <c r="AT9" s="482"/>
      <c r="AU9" s="482"/>
      <c r="AV9" s="482"/>
      <c r="AW9" s="482"/>
      <c r="AX9" s="482"/>
      <c r="AY9" s="34"/>
      <c r="AZ9" s="34"/>
      <c r="BA9" s="34"/>
      <c r="BB9" s="34"/>
      <c r="BC9" s="34"/>
      <c r="BD9" s="34"/>
      <c r="BE9" s="34"/>
      <c r="BF9" s="34"/>
      <c r="BG9" s="34"/>
      <c r="BH9" s="34"/>
      <c r="BI9" s="34"/>
      <c r="BJ9" s="4" t="s">
        <v>9</v>
      </c>
      <c r="BK9" s="4"/>
      <c r="BL9" s="515" t="s">
        <v>10</v>
      </c>
      <c r="BM9" s="515"/>
      <c r="BN9" s="515" t="s">
        <v>11</v>
      </c>
      <c r="BO9" s="515"/>
      <c r="BP9" s="510"/>
      <c r="BQ9" s="510"/>
      <c r="BR9" s="514"/>
    </row>
    <row r="10" spans="1:70" ht="14.45" customHeight="1" x14ac:dyDescent="0.25">
      <c r="A10" s="499"/>
      <c r="B10" s="499"/>
      <c r="C10" s="499"/>
      <c r="D10" s="499"/>
      <c r="E10" s="499"/>
      <c r="F10" s="499"/>
      <c r="G10" s="499"/>
      <c r="H10" s="499"/>
      <c r="I10" s="499"/>
      <c r="J10" s="499"/>
      <c r="K10" s="499"/>
      <c r="L10" s="500"/>
      <c r="M10" s="500"/>
      <c r="N10" s="500"/>
      <c r="O10" s="500"/>
      <c r="P10" s="500"/>
      <c r="Q10" s="500"/>
      <c r="R10" s="500"/>
      <c r="S10" s="500"/>
      <c r="T10" s="500"/>
      <c r="U10" s="500"/>
      <c r="V10" s="500"/>
      <c r="W10" s="500"/>
      <c r="X10" s="500"/>
      <c r="Y10" s="500"/>
      <c r="Z10" s="500"/>
      <c r="AA10" s="500"/>
      <c r="AB10" s="500"/>
      <c r="AC10" s="500"/>
      <c r="AD10" s="500"/>
      <c r="AE10" s="500"/>
      <c r="AF10" s="500"/>
      <c r="AG10" s="500"/>
      <c r="AH10" s="500"/>
      <c r="AI10" s="500"/>
      <c r="AJ10" s="500"/>
      <c r="AK10" s="511"/>
      <c r="AL10" s="511"/>
      <c r="AM10" s="511"/>
      <c r="AN10" s="511"/>
      <c r="AO10" s="511"/>
      <c r="AP10" s="512" t="s">
        <v>8</v>
      </c>
      <c r="AQ10" s="512"/>
      <c r="AR10" s="512"/>
      <c r="AS10" s="512"/>
      <c r="AT10" s="512"/>
      <c r="AU10" s="512"/>
      <c r="AV10" s="512"/>
      <c r="AW10" s="513" t="s">
        <v>12</v>
      </c>
      <c r="AX10" s="513"/>
      <c r="AY10" s="479" t="s">
        <v>13</v>
      </c>
      <c r="AZ10" s="163"/>
      <c r="BA10" s="479" t="s">
        <v>14</v>
      </c>
      <c r="BB10" s="479" t="s">
        <v>15</v>
      </c>
      <c r="BC10" s="479" t="s">
        <v>16</v>
      </c>
      <c r="BD10" s="479" t="s">
        <v>17</v>
      </c>
      <c r="BE10" s="479" t="s">
        <v>18</v>
      </c>
      <c r="BF10" s="479" t="s">
        <v>19</v>
      </c>
      <c r="BG10" s="479" t="s">
        <v>20</v>
      </c>
      <c r="BH10" s="479" t="s">
        <v>21</v>
      </c>
      <c r="BI10" s="479" t="s">
        <v>22</v>
      </c>
      <c r="BJ10" s="480" t="s">
        <v>23</v>
      </c>
      <c r="BK10" s="480" t="s">
        <v>24</v>
      </c>
      <c r="BL10" s="516" t="s">
        <v>25</v>
      </c>
      <c r="BM10" s="516" t="s">
        <v>24</v>
      </c>
      <c r="BN10" s="518" t="s">
        <v>26</v>
      </c>
      <c r="BO10" s="518" t="s">
        <v>24</v>
      </c>
      <c r="BP10" s="489" t="s">
        <v>27</v>
      </c>
      <c r="BQ10" s="489" t="s">
        <v>28</v>
      </c>
      <c r="BR10" s="514"/>
    </row>
    <row r="11" spans="1:70" ht="135" customHeight="1" x14ac:dyDescent="0.25">
      <c r="A11" s="5" t="s">
        <v>29</v>
      </c>
      <c r="B11" s="5" t="s">
        <v>30</v>
      </c>
      <c r="C11" s="5" t="s">
        <v>31</v>
      </c>
      <c r="D11" s="5" t="s">
        <v>32</v>
      </c>
      <c r="E11" s="5" t="s">
        <v>33</v>
      </c>
      <c r="F11" s="5" t="s">
        <v>34</v>
      </c>
      <c r="G11" s="5" t="s">
        <v>35</v>
      </c>
      <c r="H11" s="5" t="s">
        <v>36</v>
      </c>
      <c r="I11" s="5" t="s">
        <v>37</v>
      </c>
      <c r="J11" s="5" t="s">
        <v>38</v>
      </c>
      <c r="K11" s="5" t="s">
        <v>39</v>
      </c>
      <c r="L11" s="6" t="s">
        <v>40</v>
      </c>
      <c r="M11" s="6" t="s">
        <v>41</v>
      </c>
      <c r="N11" s="6" t="s">
        <v>42</v>
      </c>
      <c r="O11" s="6" t="s">
        <v>43</v>
      </c>
      <c r="P11" s="6" t="s">
        <v>44</v>
      </c>
      <c r="Q11" s="6" t="s">
        <v>45</v>
      </c>
      <c r="R11" s="6" t="s">
        <v>46</v>
      </c>
      <c r="S11" s="6" t="s">
        <v>47</v>
      </c>
      <c r="T11" s="6" t="s">
        <v>48</v>
      </c>
      <c r="U11" s="6" t="s">
        <v>49</v>
      </c>
      <c r="V11" s="6" t="s">
        <v>50</v>
      </c>
      <c r="W11" s="6" t="s">
        <v>51</v>
      </c>
      <c r="X11" s="6" t="s">
        <v>52</v>
      </c>
      <c r="Y11" s="6" t="s">
        <v>53</v>
      </c>
      <c r="Z11" s="6" t="s">
        <v>54</v>
      </c>
      <c r="AA11" s="6" t="s">
        <v>55</v>
      </c>
      <c r="AB11" s="6" t="s">
        <v>56</v>
      </c>
      <c r="AC11" s="6" t="s">
        <v>57</v>
      </c>
      <c r="AD11" s="6" t="s">
        <v>58</v>
      </c>
      <c r="AE11" s="7" t="s">
        <v>59</v>
      </c>
      <c r="AF11" s="7" t="s">
        <v>60</v>
      </c>
      <c r="AG11" s="7" t="s">
        <v>14</v>
      </c>
      <c r="AH11" s="7" t="s">
        <v>61</v>
      </c>
      <c r="AI11" s="7" t="s">
        <v>16</v>
      </c>
      <c r="AJ11" s="8" t="s">
        <v>62</v>
      </c>
      <c r="AK11" s="163" t="s">
        <v>63</v>
      </c>
      <c r="AL11" s="163" t="s">
        <v>64</v>
      </c>
      <c r="AM11" s="163" t="s">
        <v>65</v>
      </c>
      <c r="AN11" s="163" t="s">
        <v>66</v>
      </c>
      <c r="AO11" s="163" t="s">
        <v>67</v>
      </c>
      <c r="AP11" s="163" t="s">
        <v>68</v>
      </c>
      <c r="AQ11" s="163" t="s">
        <v>69</v>
      </c>
      <c r="AR11" s="163" t="s">
        <v>70</v>
      </c>
      <c r="AS11" s="163" t="s">
        <v>71</v>
      </c>
      <c r="AT11" s="163" t="s">
        <v>72</v>
      </c>
      <c r="AU11" s="163" t="s">
        <v>73</v>
      </c>
      <c r="AV11" s="163" t="s">
        <v>74</v>
      </c>
      <c r="AW11" s="513"/>
      <c r="AX11" s="513"/>
      <c r="AY11" s="479"/>
      <c r="AZ11" s="163" t="s">
        <v>75</v>
      </c>
      <c r="BA11" s="479"/>
      <c r="BB11" s="479"/>
      <c r="BC11" s="479"/>
      <c r="BD11" s="479"/>
      <c r="BE11" s="479"/>
      <c r="BF11" s="479"/>
      <c r="BG11" s="479"/>
      <c r="BH11" s="479"/>
      <c r="BI11" s="479"/>
      <c r="BJ11" s="481"/>
      <c r="BK11" s="481"/>
      <c r="BL11" s="516"/>
      <c r="BM11" s="516"/>
      <c r="BN11" s="518"/>
      <c r="BO11" s="518"/>
      <c r="BP11" s="489"/>
      <c r="BQ11" s="489"/>
      <c r="BR11" s="514"/>
    </row>
    <row r="12" spans="1:70" s="59" customFormat="1" ht="286.89999999999998" hidden="1" customHeight="1" x14ac:dyDescent="0.25">
      <c r="A12" s="50" t="s">
        <v>76</v>
      </c>
      <c r="B12" s="58" t="str">
        <f>VLOOKUP(A12,'Fórmulas '!$B$47:$C$66,2,FALSE)</f>
        <v xml:space="preserve">Realizar la formulación, seguimiento y la evaluación de la gestión y desempeño de INDEPORTES ANTIOQUIA, bajo metodologías, normas y procedimientos que orientan la formulación, programación, ejecución y evaluación de planes, programas y proyectos para lograr los objetivos institucionales, en concordancia con el Ciclo de la Inversión Pública, para generar eficiencia en el gasto público y aportar al mejoramiento del sector.  </v>
      </c>
      <c r="C12" s="50" t="str">
        <f>VLOOKUP(A12,'Fórmulas '!$F$47:$G$66,2,FALSE)</f>
        <v>Jefe Oficina Asesora de Planeación</v>
      </c>
      <c r="D12" s="91" t="s">
        <v>77</v>
      </c>
      <c r="E12" s="56" t="s">
        <v>78</v>
      </c>
      <c r="F12" s="56" t="s">
        <v>78</v>
      </c>
      <c r="G12" s="56" t="s">
        <v>78</v>
      </c>
      <c r="H12" s="56" t="s">
        <v>78</v>
      </c>
      <c r="I12" s="56" t="s">
        <v>79</v>
      </c>
      <c r="J12" s="58" t="s">
        <v>80</v>
      </c>
      <c r="K12" s="58" t="s">
        <v>81</v>
      </c>
      <c r="L12" s="56" t="s">
        <v>78</v>
      </c>
      <c r="M12" s="56" t="s">
        <v>82</v>
      </c>
      <c r="N12" s="162" t="s">
        <v>78</v>
      </c>
      <c r="O12" s="56" t="s">
        <v>78</v>
      </c>
      <c r="P12" s="56" t="s">
        <v>78</v>
      </c>
      <c r="Q12" s="56" t="s">
        <v>82</v>
      </c>
      <c r="R12" s="56" t="s">
        <v>82</v>
      </c>
      <c r="S12" s="56" t="s">
        <v>82</v>
      </c>
      <c r="T12" s="56" t="s">
        <v>82</v>
      </c>
      <c r="U12" s="56" t="s">
        <v>78</v>
      </c>
      <c r="V12" s="56" t="s">
        <v>78</v>
      </c>
      <c r="W12" s="56" t="s">
        <v>78</v>
      </c>
      <c r="X12" s="56" t="s">
        <v>82</v>
      </c>
      <c r="Y12" s="56" t="s">
        <v>82</v>
      </c>
      <c r="Z12" s="56" t="s">
        <v>78</v>
      </c>
      <c r="AA12" s="56" t="s">
        <v>82</v>
      </c>
      <c r="AB12" s="56" t="s">
        <v>78</v>
      </c>
      <c r="AC12" s="56" t="s">
        <v>82</v>
      </c>
      <c r="AD12" s="56" t="s">
        <v>82</v>
      </c>
      <c r="AE12" s="56">
        <f>+COUNTIF(L12:AD12,"SI")</f>
        <v>9</v>
      </c>
      <c r="AF12" s="56" t="s">
        <v>83</v>
      </c>
      <c r="AG12" s="56">
        <f>IFERROR(VLOOKUP(AF12,'Fórmulas '!$B$26:$C$30,2,0),"")</f>
        <v>3</v>
      </c>
      <c r="AH12" s="56" t="str">
        <f>IF(AE12&lt;=5,"MODERADO",IF(AE12&lt;=11,"MAYOR","CATASTRÓFICO"))</f>
        <v>MAYOR</v>
      </c>
      <c r="AI12" s="66">
        <f>+IFERROR(VLOOKUP(AH12,'Fórmulas '!$E$28:$F$30,2,),"")</f>
        <v>4</v>
      </c>
      <c r="AJ12" s="67" t="str">
        <f>IFERROR(VLOOKUP(CONCATENATE(AG12,AI12),'Fórmulas '!$J$47:$K$71,2,),"")</f>
        <v>EXTREMO</v>
      </c>
      <c r="AK12" s="113" t="s">
        <v>84</v>
      </c>
      <c r="AL12" s="58" t="s">
        <v>85</v>
      </c>
      <c r="AM12" s="58" t="s">
        <v>86</v>
      </c>
      <c r="AN12" s="60" t="s">
        <v>87</v>
      </c>
      <c r="AO12" s="60" t="s">
        <v>88</v>
      </c>
      <c r="AP12" s="56">
        <v>0</v>
      </c>
      <c r="AQ12" s="56">
        <v>5</v>
      </c>
      <c r="AR12" s="56">
        <v>0</v>
      </c>
      <c r="AS12" s="56">
        <v>10</v>
      </c>
      <c r="AT12" s="56">
        <v>15</v>
      </c>
      <c r="AU12" s="56">
        <v>0</v>
      </c>
      <c r="AV12" s="56">
        <v>0</v>
      </c>
      <c r="AW12" s="56">
        <f t="shared" ref="AW12:AW18" si="0">SUM(AP12:AV12)</f>
        <v>30</v>
      </c>
      <c r="AX12" s="122" t="str">
        <f>IF(AW12=" "," ",IF(AW12&lt;=50,"DISMINUYE CERO PUNTOS",IF(AW12&lt;=75,"DISMINUYE UN PUNTO",IF(AW12&lt;=100,"DISMINUYE DOS PUNTOS"))))</f>
        <v>DISMINUYE CERO PUNTOS</v>
      </c>
      <c r="AY12" s="56">
        <f>+AG12</f>
        <v>3</v>
      </c>
      <c r="AZ12" s="56" t="str">
        <f>IF(BA12=1,"RARA VEZ",IF(BA12=2,"IMPROBABLE",IF(BA12=3,"POSIBLE",IF(BA12=4,"PROBABLE'","CASI SEGURO"))))</f>
        <v>POSIBLE</v>
      </c>
      <c r="BA12" s="66">
        <f>IF(AG12&lt;=2,1,IF(AX12="DISMINUYE CERO PUNTOS",AG12,IF(AX12="DISMINUYE UN PUNTO",AG12-1,AG12-2)))</f>
        <v>3</v>
      </c>
      <c r="BB12" s="104" t="str">
        <f>AH12</f>
        <v>MAYOR</v>
      </c>
      <c r="BC12" s="56">
        <f>AI12</f>
        <v>4</v>
      </c>
      <c r="BD12" s="104" t="str">
        <f>IFERROR(VLOOKUP(CONCATENATE(BA12,BC12),'Fórmulas '!$J$47:$K$71,2,),"")</f>
        <v>EXTREMO</v>
      </c>
      <c r="BE12" s="60" t="s">
        <v>89</v>
      </c>
      <c r="BF12" s="56" t="s">
        <v>90</v>
      </c>
      <c r="BG12" s="56" t="s">
        <v>91</v>
      </c>
      <c r="BH12" s="58" t="s">
        <v>92</v>
      </c>
      <c r="BI12" s="58" t="s">
        <v>93</v>
      </c>
      <c r="BJ12" s="58" t="s">
        <v>94</v>
      </c>
      <c r="BK12" s="58" t="s">
        <v>95</v>
      </c>
      <c r="BL12" s="58" t="s">
        <v>96</v>
      </c>
      <c r="BM12" s="58" t="s">
        <v>97</v>
      </c>
      <c r="BN12" s="58"/>
      <c r="BO12" s="58"/>
      <c r="BP12" s="58" t="s">
        <v>98</v>
      </c>
      <c r="BQ12" s="58" t="s">
        <v>99</v>
      </c>
      <c r="BR12" s="58" t="s">
        <v>100</v>
      </c>
    </row>
    <row r="13" spans="1:70" ht="284.45" hidden="1" customHeight="1" x14ac:dyDescent="0.25">
      <c r="A13" s="50" t="s">
        <v>101</v>
      </c>
      <c r="B13" s="58" t="str">
        <f>VLOOKUP(A13,'Fórmulas '!$B$47:$C$66,2,FALSE)</f>
        <v>Identificar y desarrollar las potencialidades de mejora en los procesos institucionales a partir del seguimiento y evaluación de la gestión.</v>
      </c>
      <c r="C13" s="50" t="str">
        <f>VLOOKUP(A13,'Fórmulas '!$F$47:$G$66,2,FALSE)</f>
        <v>Jefe Oficina Asesora de Planeación</v>
      </c>
      <c r="D13" s="92" t="s">
        <v>102</v>
      </c>
      <c r="E13" s="10" t="s">
        <v>78</v>
      </c>
      <c r="F13" s="56" t="s">
        <v>78</v>
      </c>
      <c r="G13" s="10" t="s">
        <v>78</v>
      </c>
      <c r="H13" s="10" t="s">
        <v>78</v>
      </c>
      <c r="I13" s="10" t="s">
        <v>79</v>
      </c>
      <c r="J13" s="58" t="s">
        <v>103</v>
      </c>
      <c r="K13" s="58" t="s">
        <v>104</v>
      </c>
      <c r="L13" s="10" t="s">
        <v>78</v>
      </c>
      <c r="M13" s="10" t="s">
        <v>78</v>
      </c>
      <c r="N13" s="10" t="s">
        <v>78</v>
      </c>
      <c r="O13" s="10" t="s">
        <v>82</v>
      </c>
      <c r="P13" s="10" t="s">
        <v>82</v>
      </c>
      <c r="Q13" s="10" t="s">
        <v>82</v>
      </c>
      <c r="R13" s="10" t="s">
        <v>78</v>
      </c>
      <c r="S13" s="10" t="s">
        <v>82</v>
      </c>
      <c r="T13" s="10" t="s">
        <v>82</v>
      </c>
      <c r="U13" s="10" t="s">
        <v>82</v>
      </c>
      <c r="V13" s="10" t="s">
        <v>82</v>
      </c>
      <c r="W13" s="10" t="s">
        <v>78</v>
      </c>
      <c r="X13" s="10" t="s">
        <v>82</v>
      </c>
      <c r="Y13" s="10" t="s">
        <v>82</v>
      </c>
      <c r="Z13" s="10" t="s">
        <v>105</v>
      </c>
      <c r="AA13" s="10" t="s">
        <v>82</v>
      </c>
      <c r="AB13" s="10" t="s">
        <v>82</v>
      </c>
      <c r="AC13" s="10" t="s">
        <v>82</v>
      </c>
      <c r="AD13" s="10" t="s">
        <v>82</v>
      </c>
      <c r="AE13" s="56">
        <f t="shared" ref="AE13:AE44" si="1">+COUNTIF(L13:AD13,"SI")</f>
        <v>5</v>
      </c>
      <c r="AF13" s="10" t="s">
        <v>106</v>
      </c>
      <c r="AG13" s="56">
        <f>IFERROR(VLOOKUP(AF13,'Fórmulas '!$B$26:$C$30,2,0),"")</f>
        <v>1</v>
      </c>
      <c r="AH13" s="56" t="str">
        <f>IF(AE13&lt;=5,"MODERADO",IF(AE13&lt;=11,"MAYOR","CATASTRÓFICO"))</f>
        <v>MODERADO</v>
      </c>
      <c r="AI13" s="66">
        <f>+IFERROR(VLOOKUP(AH13,'Fórmulas '!$E$28:$F$30,2,),"")</f>
        <v>3</v>
      </c>
      <c r="AJ13" s="67" t="str">
        <f>IFERROR(VLOOKUP(CONCATENATE(AG13,AI13),'Fórmulas '!$J$47:$K$71,2,),"")</f>
        <v>MODERADO</v>
      </c>
      <c r="AK13" s="113" t="s">
        <v>107</v>
      </c>
      <c r="AL13" s="108" t="s">
        <v>108</v>
      </c>
      <c r="AM13" s="10" t="s">
        <v>109</v>
      </c>
      <c r="AN13" s="108" t="s">
        <v>87</v>
      </c>
      <c r="AO13" s="60" t="s">
        <v>88</v>
      </c>
      <c r="AP13" s="10">
        <v>15</v>
      </c>
      <c r="AQ13" s="10">
        <v>5</v>
      </c>
      <c r="AR13" s="10">
        <v>0</v>
      </c>
      <c r="AS13" s="10">
        <v>10</v>
      </c>
      <c r="AT13" s="10">
        <v>15</v>
      </c>
      <c r="AU13" s="10">
        <v>10</v>
      </c>
      <c r="AV13" s="10">
        <v>30</v>
      </c>
      <c r="AW13" s="56">
        <f t="shared" si="0"/>
        <v>85</v>
      </c>
      <c r="AX13" s="122" t="str">
        <f t="shared" ref="AX13:AX44" si="2">IF(AW13=" "," ",IF(AW13&lt;=50,"DISMINUYE CERO PUNTOS",IF(AW13&lt;=75,"DISMINUYE UN PUNTO",IF(AW13&lt;=100,"DISMINUYE DOS PUNTOS"))))</f>
        <v>DISMINUYE DOS PUNTOS</v>
      </c>
      <c r="AY13" s="56">
        <f>+AG13</f>
        <v>1</v>
      </c>
      <c r="AZ13" s="56" t="str">
        <f t="shared" ref="AZ13:AZ44" si="3">IF(BA13=1,"RARA VEZ",IF(BA13=2,"IMPROBABLE",IF(BA13=3,"POSIBLE",IF(BA13=4,"PROBABLE'","CASI SEGURO"))))</f>
        <v>RARA VEZ</v>
      </c>
      <c r="BA13" s="66">
        <f t="shared" ref="BA13:BA44" si="4">IF(AG13&lt;=2,1,IF(AX13="DISMINUYE CERO PUNTOS",AG13,IF(AX13="DISMINUYE UN PUNTO",AG13-1,AG13-2)))</f>
        <v>1</v>
      </c>
      <c r="BB13" s="104" t="str">
        <f t="shared" ref="BB13:BB44" si="5">AH13</f>
        <v>MODERADO</v>
      </c>
      <c r="BC13" s="56">
        <f t="shared" ref="BC13:BC44" si="6">AI13</f>
        <v>3</v>
      </c>
      <c r="BD13" s="104" t="str">
        <f>IFERROR(VLOOKUP(CONCATENATE(BA13,BC13),'Fórmulas '!$J$47:$K$71,2,),"")</f>
        <v>MODERADO</v>
      </c>
      <c r="BE13" s="60">
        <f t="shared" ref="BE13:BE18" si="7">IFERROR(BC13*BA13,"")</f>
        <v>3</v>
      </c>
      <c r="BF13" s="56" t="s">
        <v>110</v>
      </c>
      <c r="BG13" s="10" t="s">
        <v>111</v>
      </c>
      <c r="BH13" s="58" t="s">
        <v>112</v>
      </c>
      <c r="BI13" s="10" t="s">
        <v>113</v>
      </c>
      <c r="BJ13" s="166" t="s">
        <v>114</v>
      </c>
      <c r="BK13" s="58"/>
      <c r="BL13" s="51" t="s">
        <v>115</v>
      </c>
      <c r="BM13" s="58" t="s">
        <v>95</v>
      </c>
      <c r="BN13" s="11"/>
      <c r="BO13" s="11"/>
      <c r="BP13" s="51" t="s">
        <v>116</v>
      </c>
      <c r="BQ13" s="167" t="s">
        <v>117</v>
      </c>
      <c r="BR13" s="22" t="s">
        <v>118</v>
      </c>
    </row>
    <row r="14" spans="1:70" ht="151.9" hidden="1" customHeight="1" x14ac:dyDescent="0.25">
      <c r="A14" s="50" t="s">
        <v>119</v>
      </c>
      <c r="B14" s="58" t="str">
        <f>VLOOKUP(A14,'Fórmulas '!$B$47:$C$66,2,FALSE)</f>
        <v>Fortalecer la imagen institucional de Indeportes Antioquia, como referente social del deporte en el departamento.</v>
      </c>
      <c r="C14" s="50" t="str">
        <f>VLOOKUP(A14,'Fórmulas '!$F$47:$G$66,2,FALSE)</f>
        <v>Jefe Oficina de Comunicaciones</v>
      </c>
      <c r="D14" s="90" t="s">
        <v>120</v>
      </c>
      <c r="E14" s="50" t="s">
        <v>78</v>
      </c>
      <c r="F14" s="50" t="s">
        <v>78</v>
      </c>
      <c r="G14" s="50" t="s">
        <v>78</v>
      </c>
      <c r="H14" s="50" t="s">
        <v>78</v>
      </c>
      <c r="I14" s="50" t="s">
        <v>79</v>
      </c>
      <c r="J14" s="103" t="s">
        <v>121</v>
      </c>
      <c r="K14" s="102" t="s">
        <v>122</v>
      </c>
      <c r="L14" s="60" t="s">
        <v>78</v>
      </c>
      <c r="M14" s="60" t="s">
        <v>82</v>
      </c>
      <c r="N14" s="60" t="s">
        <v>82</v>
      </c>
      <c r="O14" s="60" t="s">
        <v>82</v>
      </c>
      <c r="P14" s="60" t="s">
        <v>78</v>
      </c>
      <c r="Q14" s="101" t="s">
        <v>78</v>
      </c>
      <c r="R14" s="60" t="s">
        <v>82</v>
      </c>
      <c r="S14" s="60" t="s">
        <v>82</v>
      </c>
      <c r="T14" s="101" t="s">
        <v>78</v>
      </c>
      <c r="U14" s="60" t="s">
        <v>78</v>
      </c>
      <c r="V14" s="60" t="s">
        <v>78</v>
      </c>
      <c r="W14" s="60" t="s">
        <v>78</v>
      </c>
      <c r="X14" s="101" t="s">
        <v>78</v>
      </c>
      <c r="Y14" s="60" t="s">
        <v>78</v>
      </c>
      <c r="Z14" s="60" t="s">
        <v>78</v>
      </c>
      <c r="AA14" s="60" t="s">
        <v>82</v>
      </c>
      <c r="AB14" s="60" t="s">
        <v>78</v>
      </c>
      <c r="AC14" s="60" t="s">
        <v>78</v>
      </c>
      <c r="AD14" s="60" t="s">
        <v>82</v>
      </c>
      <c r="AE14" s="56">
        <f t="shared" si="1"/>
        <v>12</v>
      </c>
      <c r="AF14" s="106" t="s">
        <v>123</v>
      </c>
      <c r="AG14" s="56">
        <f>IFERROR(VLOOKUP(AF14,'Fórmulas '!$B$26:$C$30,2,0),"")</f>
        <v>2</v>
      </c>
      <c r="AH14" s="56" t="str">
        <f>IF(AE14&lt;=5,"MODERADO",IF(AE14&lt;=11,"MAYOR","CATASTRÓFICO"))</f>
        <v>CATASTRÓFICO</v>
      </c>
      <c r="AI14" s="66">
        <f>+IFERROR(VLOOKUP(AH14,'Fórmulas '!$E$28:$F$30,2,),"")</f>
        <v>5</v>
      </c>
      <c r="AJ14" s="67" t="str">
        <f>IFERROR(VLOOKUP(CONCATENATE(AG14,AI14),'Fórmulas '!$J$47:$K$71,2,),"")</f>
        <v>EXTREMO</v>
      </c>
      <c r="AK14" s="114" t="s">
        <v>124</v>
      </c>
      <c r="AL14" s="108" t="s">
        <v>125</v>
      </c>
      <c r="AM14" s="60" t="s">
        <v>126</v>
      </c>
      <c r="AN14" s="107" t="s">
        <v>87</v>
      </c>
      <c r="AO14" s="60" t="s">
        <v>127</v>
      </c>
      <c r="AP14" s="66">
        <v>0</v>
      </c>
      <c r="AQ14" s="66">
        <v>5</v>
      </c>
      <c r="AR14" s="60">
        <v>0</v>
      </c>
      <c r="AS14" s="60">
        <v>10</v>
      </c>
      <c r="AT14" s="60">
        <v>15</v>
      </c>
      <c r="AU14" s="60">
        <v>10</v>
      </c>
      <c r="AV14" s="60">
        <v>30</v>
      </c>
      <c r="AW14" s="66">
        <f t="shared" si="0"/>
        <v>70</v>
      </c>
      <c r="AX14" s="122" t="str">
        <f t="shared" si="2"/>
        <v>DISMINUYE UN PUNTO</v>
      </c>
      <c r="AY14" s="56">
        <f>AG14</f>
        <v>2</v>
      </c>
      <c r="AZ14" s="56" t="str">
        <f t="shared" si="3"/>
        <v>RARA VEZ</v>
      </c>
      <c r="BA14" s="66">
        <f t="shared" si="4"/>
        <v>1</v>
      </c>
      <c r="BB14" s="104" t="str">
        <f t="shared" si="5"/>
        <v>CATASTRÓFICO</v>
      </c>
      <c r="BC14" s="56">
        <f t="shared" si="6"/>
        <v>5</v>
      </c>
      <c r="BD14" s="104" t="str">
        <f>IFERROR(VLOOKUP(CONCATENATE(BA14,BC14),'Fórmulas '!$J$47:$K$71,2,),"")</f>
        <v>ALTO</v>
      </c>
      <c r="BE14" s="60">
        <f t="shared" si="7"/>
        <v>5</v>
      </c>
      <c r="BF14" s="60" t="s">
        <v>90</v>
      </c>
      <c r="BG14" s="66" t="s">
        <v>128</v>
      </c>
      <c r="BH14" s="58" t="s">
        <v>129</v>
      </c>
      <c r="BI14" s="60" t="s">
        <v>130</v>
      </c>
      <c r="BJ14" s="66" t="s">
        <v>131</v>
      </c>
      <c r="BK14" s="58" t="s">
        <v>95</v>
      </c>
      <c r="BL14" s="169"/>
      <c r="BM14" s="169"/>
      <c r="BN14" s="170"/>
      <c r="BO14" s="169"/>
      <c r="BP14" s="171"/>
      <c r="BQ14" s="172" t="s">
        <v>132</v>
      </c>
      <c r="BR14" s="173"/>
    </row>
    <row r="15" spans="1:70" ht="390" hidden="1" x14ac:dyDescent="0.25">
      <c r="A15" s="50" t="s">
        <v>133</v>
      </c>
      <c r="B15" s="58" t="e">
        <f>VLOOKUP(A15,'Fórmulas '!$B$47:$C$66,2,FALSE)</f>
        <v>#N/A</v>
      </c>
      <c r="C15" s="50" t="e">
        <f>VLOOKUP(A15,'Fórmulas '!$F$47:$G$66,2,FALSE)</f>
        <v>#N/A</v>
      </c>
      <c r="D15" s="71" t="s">
        <v>134</v>
      </c>
      <c r="E15" s="67" t="s">
        <v>135</v>
      </c>
      <c r="F15" s="67" t="s">
        <v>135</v>
      </c>
      <c r="G15" s="69" t="s">
        <v>135</v>
      </c>
      <c r="H15" s="69" t="s">
        <v>135</v>
      </c>
      <c r="I15" s="69" t="s">
        <v>79</v>
      </c>
      <c r="J15" s="72" t="s">
        <v>136</v>
      </c>
      <c r="K15" s="73" t="s">
        <v>137</v>
      </c>
      <c r="L15" s="67" t="s">
        <v>135</v>
      </c>
      <c r="M15" s="67" t="s">
        <v>135</v>
      </c>
      <c r="N15" s="67" t="s">
        <v>135</v>
      </c>
      <c r="O15" s="67" t="s">
        <v>135</v>
      </c>
      <c r="P15" s="67" t="s">
        <v>135</v>
      </c>
      <c r="Q15" s="67" t="s">
        <v>138</v>
      </c>
      <c r="R15" s="67" t="s">
        <v>135</v>
      </c>
      <c r="S15" s="67" t="s">
        <v>138</v>
      </c>
      <c r="T15" s="67" t="s">
        <v>138</v>
      </c>
      <c r="U15" s="67" t="s">
        <v>135</v>
      </c>
      <c r="V15" s="67" t="s">
        <v>135</v>
      </c>
      <c r="W15" s="67" t="s">
        <v>135</v>
      </c>
      <c r="X15" s="67" t="s">
        <v>135</v>
      </c>
      <c r="Y15" s="67" t="s">
        <v>135</v>
      </c>
      <c r="Z15" s="67" t="s">
        <v>135</v>
      </c>
      <c r="AA15" s="67" t="s">
        <v>138</v>
      </c>
      <c r="AB15" s="67" t="s">
        <v>135</v>
      </c>
      <c r="AC15" s="67" t="s">
        <v>135</v>
      </c>
      <c r="AD15" s="67" t="s">
        <v>138</v>
      </c>
      <c r="AE15" s="56">
        <f t="shared" si="1"/>
        <v>14</v>
      </c>
      <c r="AF15" s="67" t="s">
        <v>139</v>
      </c>
      <c r="AG15" s="56">
        <f>IFERROR(VLOOKUP(AF15,'Fórmulas '!$B$26:$C$30,2,0),"")</f>
        <v>4</v>
      </c>
      <c r="AH15" s="56" t="str">
        <f t="shared" ref="AH15:AH44" si="8">IF(AE15&lt;=5,"MODERADO",IF(AE15&lt;=11,"MAYOR","CATASTRÓFICO"))</f>
        <v>CATASTRÓFICO</v>
      </c>
      <c r="AI15" s="66">
        <f>+IFERROR(VLOOKUP(AH15,'Fórmulas '!$E$28:$F$30,2,),"")</f>
        <v>5</v>
      </c>
      <c r="AJ15" s="67" t="str">
        <f>IFERROR(VLOOKUP(CONCATENATE(AG15,AI15),'Fórmulas '!$J$47:$K$71,2,),"")</f>
        <v>EXTREMO</v>
      </c>
      <c r="AK15" s="115" t="s">
        <v>140</v>
      </c>
      <c r="AL15" s="72" t="s">
        <v>141</v>
      </c>
      <c r="AM15" s="72" t="s">
        <v>142</v>
      </c>
      <c r="AN15" s="67" t="s">
        <v>87</v>
      </c>
      <c r="AO15" s="67" t="s">
        <v>88</v>
      </c>
      <c r="AP15" s="67">
        <v>0</v>
      </c>
      <c r="AQ15" s="67">
        <v>5</v>
      </c>
      <c r="AR15" s="67">
        <v>0</v>
      </c>
      <c r="AS15" s="67">
        <v>10</v>
      </c>
      <c r="AT15" s="67">
        <v>15</v>
      </c>
      <c r="AU15" s="67">
        <v>0</v>
      </c>
      <c r="AV15" s="67">
        <v>0</v>
      </c>
      <c r="AW15" s="67">
        <f t="shared" si="0"/>
        <v>30</v>
      </c>
      <c r="AX15" s="122" t="str">
        <f t="shared" si="2"/>
        <v>DISMINUYE CERO PUNTOS</v>
      </c>
      <c r="AY15" s="56">
        <f>AG15</f>
        <v>4</v>
      </c>
      <c r="AZ15" s="56" t="str">
        <f t="shared" si="3"/>
        <v>PROBABLE'</v>
      </c>
      <c r="BA15" s="66">
        <f t="shared" si="4"/>
        <v>4</v>
      </c>
      <c r="BB15" s="104" t="str">
        <f t="shared" si="5"/>
        <v>CATASTRÓFICO</v>
      </c>
      <c r="BC15" s="56">
        <f t="shared" si="6"/>
        <v>5</v>
      </c>
      <c r="BD15" s="104" t="str">
        <f>IFERROR(VLOOKUP(CONCATENATE(BA15,BC15),'Fórmulas '!$J$47:$K$71,2,),"")</f>
        <v>EXTREMO</v>
      </c>
      <c r="BE15" s="69">
        <f t="shared" si="7"/>
        <v>20</v>
      </c>
      <c r="BF15" s="67" t="s">
        <v>90</v>
      </c>
      <c r="BG15" s="67" t="s">
        <v>143</v>
      </c>
      <c r="BH15" s="73" t="s">
        <v>144</v>
      </c>
      <c r="BI15" s="72" t="s">
        <v>145</v>
      </c>
      <c r="BJ15" s="166" t="s">
        <v>146</v>
      </c>
      <c r="BK15" s="72" t="s">
        <v>147</v>
      </c>
      <c r="BL15" s="202" t="s">
        <v>148</v>
      </c>
      <c r="BM15" s="197" t="s">
        <v>147</v>
      </c>
      <c r="BN15" s="70"/>
      <c r="BO15" s="53"/>
      <c r="BP15" s="68"/>
      <c r="BQ15" s="70"/>
      <c r="BR15" s="68"/>
    </row>
    <row r="16" spans="1:70" ht="177" customHeight="1" x14ac:dyDescent="0.25">
      <c r="A16" s="69" t="s">
        <v>149</v>
      </c>
      <c r="B16" s="58" t="str">
        <f>VLOOKUP(A16,'Fórmulas '!$B$47:$C$66,2,FALSE)</f>
        <v>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v>
      </c>
      <c r="C16" s="50" t="str">
        <f>VLOOKUP(A16,'Fórmulas '!$F$47:$G$66,2,FALSE)</f>
        <v>Subgerente de Altos Logros -  Jefe de Oficina de Medicina Deportiva</v>
      </c>
      <c r="D16" s="71" t="s">
        <v>150</v>
      </c>
      <c r="E16" s="67" t="s">
        <v>135</v>
      </c>
      <c r="F16" s="67" t="s">
        <v>135</v>
      </c>
      <c r="G16" s="69" t="s">
        <v>135</v>
      </c>
      <c r="H16" s="69" t="s">
        <v>135</v>
      </c>
      <c r="I16" s="69" t="s">
        <v>79</v>
      </c>
      <c r="J16" s="72" t="s">
        <v>151</v>
      </c>
      <c r="K16" s="73" t="s">
        <v>152</v>
      </c>
      <c r="L16" s="67" t="s">
        <v>135</v>
      </c>
      <c r="M16" s="67" t="s">
        <v>135</v>
      </c>
      <c r="N16" s="67" t="s">
        <v>135</v>
      </c>
      <c r="O16" s="67" t="s">
        <v>135</v>
      </c>
      <c r="P16" s="67" t="s">
        <v>135</v>
      </c>
      <c r="Q16" s="67" t="s">
        <v>135</v>
      </c>
      <c r="R16" s="67" t="s">
        <v>135</v>
      </c>
      <c r="S16" s="67" t="s">
        <v>135</v>
      </c>
      <c r="T16" s="67" t="s">
        <v>105</v>
      </c>
      <c r="U16" s="67" t="s">
        <v>135</v>
      </c>
      <c r="V16" s="67" t="s">
        <v>135</v>
      </c>
      <c r="W16" s="67" t="s">
        <v>135</v>
      </c>
      <c r="X16" s="67" t="s">
        <v>135</v>
      </c>
      <c r="Y16" s="67" t="s">
        <v>135</v>
      </c>
      <c r="Z16" s="67" t="s">
        <v>135</v>
      </c>
      <c r="AA16" s="67" t="s">
        <v>105</v>
      </c>
      <c r="AB16" s="67" t="s">
        <v>135</v>
      </c>
      <c r="AC16" s="67" t="s">
        <v>135</v>
      </c>
      <c r="AD16" s="67" t="s">
        <v>105</v>
      </c>
      <c r="AE16" s="56">
        <f t="shared" si="1"/>
        <v>16</v>
      </c>
      <c r="AF16" s="67" t="s">
        <v>139</v>
      </c>
      <c r="AG16" s="56">
        <f>IFERROR(VLOOKUP(AF16,'Fórmulas '!$B$26:$C$30,2,0),"")</f>
        <v>4</v>
      </c>
      <c r="AH16" s="56" t="str">
        <f t="shared" si="8"/>
        <v>CATASTRÓFICO</v>
      </c>
      <c r="AI16" s="66">
        <f>+IFERROR(VLOOKUP(AH16,'Fórmulas '!$E$28:$F$30,2,),"")</f>
        <v>5</v>
      </c>
      <c r="AJ16" s="67" t="str">
        <f>IFERROR(VLOOKUP(CONCATENATE(AG16,AI16),'Fórmulas '!$J$47:$K$71,2,),"")</f>
        <v>EXTREMO</v>
      </c>
      <c r="AK16" s="71" t="s">
        <v>153</v>
      </c>
      <c r="AL16" s="74" t="s">
        <v>154</v>
      </c>
      <c r="AM16" s="73" t="s">
        <v>155</v>
      </c>
      <c r="AN16" s="74" t="s">
        <v>87</v>
      </c>
      <c r="AO16" s="67" t="s">
        <v>88</v>
      </c>
      <c r="AP16" s="67">
        <v>15</v>
      </c>
      <c r="AQ16" s="67">
        <v>5</v>
      </c>
      <c r="AR16" s="67">
        <v>0</v>
      </c>
      <c r="AS16" s="67">
        <v>10</v>
      </c>
      <c r="AT16" s="67">
        <v>15</v>
      </c>
      <c r="AU16" s="67">
        <v>10</v>
      </c>
      <c r="AV16" s="67">
        <v>30</v>
      </c>
      <c r="AW16" s="67">
        <f t="shared" si="0"/>
        <v>85</v>
      </c>
      <c r="AX16" s="122" t="str">
        <f t="shared" si="2"/>
        <v>DISMINUYE DOS PUNTOS</v>
      </c>
      <c r="AY16" s="56">
        <f>AG16</f>
        <v>4</v>
      </c>
      <c r="AZ16" s="56" t="str">
        <f t="shared" si="3"/>
        <v>IMPROBABLE</v>
      </c>
      <c r="BA16" s="66">
        <f t="shared" si="4"/>
        <v>2</v>
      </c>
      <c r="BB16" s="104" t="str">
        <f t="shared" si="5"/>
        <v>CATASTRÓFICO</v>
      </c>
      <c r="BC16" s="56">
        <f t="shared" si="6"/>
        <v>5</v>
      </c>
      <c r="BD16" s="104" t="str">
        <f>IFERROR(VLOOKUP(CONCATENATE(BA16,BC16),'Fórmulas '!$J$47:$K$71,2,),"")</f>
        <v>EXTREMO</v>
      </c>
      <c r="BE16" s="69">
        <f t="shared" si="7"/>
        <v>10</v>
      </c>
      <c r="BF16" s="67" t="s">
        <v>90</v>
      </c>
      <c r="BG16" s="67" t="s">
        <v>156</v>
      </c>
      <c r="BH16" s="123" t="s">
        <v>157</v>
      </c>
      <c r="BI16" s="75" t="s">
        <v>158</v>
      </c>
      <c r="BJ16" s="75" t="s">
        <v>159</v>
      </c>
      <c r="BK16" s="75" t="s">
        <v>160</v>
      </c>
      <c r="BL16" s="73" t="s">
        <v>161</v>
      </c>
      <c r="BM16" s="72" t="s">
        <v>160</v>
      </c>
      <c r="BN16" s="73" t="s">
        <v>161</v>
      </c>
      <c r="BO16" s="72" t="s">
        <v>160</v>
      </c>
      <c r="BP16" s="73" t="s">
        <v>162</v>
      </c>
      <c r="BQ16" s="73" t="s">
        <v>163</v>
      </c>
      <c r="BR16" s="73" t="s">
        <v>164</v>
      </c>
    </row>
    <row r="17" spans="1:123" ht="200.45" customHeight="1" x14ac:dyDescent="0.25">
      <c r="A17" s="69" t="s">
        <v>149</v>
      </c>
      <c r="B17" s="58" t="str">
        <f>VLOOKUP(A17,'Fórmulas '!$B$47:$C$66,2,FALSE)</f>
        <v>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v>
      </c>
      <c r="C17" s="50" t="str">
        <f>VLOOKUP(A17,'Fórmulas '!$F$47:$G$66,2,FALSE)</f>
        <v>Subgerente de Altos Logros -  Jefe de Oficina de Medicina Deportiva</v>
      </c>
      <c r="D17" s="71" t="s">
        <v>165</v>
      </c>
      <c r="E17" s="67" t="s">
        <v>135</v>
      </c>
      <c r="F17" s="67" t="s">
        <v>78</v>
      </c>
      <c r="G17" s="69" t="s">
        <v>78</v>
      </c>
      <c r="H17" s="69" t="s">
        <v>78</v>
      </c>
      <c r="I17" s="69" t="s">
        <v>79</v>
      </c>
      <c r="J17" s="72" t="s">
        <v>166</v>
      </c>
      <c r="K17" s="73" t="s">
        <v>167</v>
      </c>
      <c r="L17" s="67" t="s">
        <v>135</v>
      </c>
      <c r="M17" s="67" t="s">
        <v>135</v>
      </c>
      <c r="N17" s="67" t="s">
        <v>135</v>
      </c>
      <c r="O17" s="67" t="s">
        <v>105</v>
      </c>
      <c r="P17" s="67" t="s">
        <v>135</v>
      </c>
      <c r="Q17" s="67" t="s">
        <v>105</v>
      </c>
      <c r="R17" s="67" t="s">
        <v>105</v>
      </c>
      <c r="S17" s="67" t="s">
        <v>105</v>
      </c>
      <c r="T17" s="67" t="s">
        <v>78</v>
      </c>
      <c r="U17" s="67" t="s">
        <v>78</v>
      </c>
      <c r="V17" s="67" t="s">
        <v>105</v>
      </c>
      <c r="W17" s="67" t="s">
        <v>82</v>
      </c>
      <c r="X17" s="67" t="s">
        <v>105</v>
      </c>
      <c r="Y17" s="67" t="s">
        <v>105</v>
      </c>
      <c r="Z17" s="67" t="s">
        <v>105</v>
      </c>
      <c r="AA17" s="67" t="s">
        <v>105</v>
      </c>
      <c r="AB17" s="67" t="s">
        <v>105</v>
      </c>
      <c r="AC17" s="67" t="s">
        <v>105</v>
      </c>
      <c r="AD17" s="67" t="s">
        <v>105</v>
      </c>
      <c r="AE17" s="56">
        <f t="shared" si="1"/>
        <v>6</v>
      </c>
      <c r="AF17" s="67" t="s">
        <v>139</v>
      </c>
      <c r="AG17" s="56">
        <f>IFERROR(VLOOKUP(AF17,'Fórmulas '!$B$26:$C$30,2,0),"")</f>
        <v>4</v>
      </c>
      <c r="AH17" s="56" t="str">
        <f t="shared" si="8"/>
        <v>MAYOR</v>
      </c>
      <c r="AI17" s="66">
        <f>+IFERROR(VLOOKUP(AH17,'Fórmulas '!$E$28:$F$30,2,),"")</f>
        <v>4</v>
      </c>
      <c r="AJ17" s="67" t="str">
        <f>IFERROR(VLOOKUP(CONCATENATE(AG17,AI17),'Fórmulas '!$J$47:$K$71,2,),"")</f>
        <v>EXTREMO</v>
      </c>
      <c r="AK17" s="71" t="s">
        <v>168</v>
      </c>
      <c r="AL17" s="74" t="s">
        <v>154</v>
      </c>
      <c r="AM17" s="73" t="s">
        <v>169</v>
      </c>
      <c r="AN17" s="67" t="s">
        <v>87</v>
      </c>
      <c r="AO17" s="67" t="s">
        <v>88</v>
      </c>
      <c r="AP17" s="67">
        <v>15</v>
      </c>
      <c r="AQ17" s="67">
        <v>5</v>
      </c>
      <c r="AR17" s="67">
        <v>0</v>
      </c>
      <c r="AS17" s="67">
        <v>10</v>
      </c>
      <c r="AT17" s="67">
        <v>15</v>
      </c>
      <c r="AU17" s="67">
        <v>10</v>
      </c>
      <c r="AV17" s="67">
        <v>30</v>
      </c>
      <c r="AW17" s="67">
        <f t="shared" si="0"/>
        <v>85</v>
      </c>
      <c r="AX17" s="122" t="str">
        <f t="shared" si="2"/>
        <v>DISMINUYE DOS PUNTOS</v>
      </c>
      <c r="AY17" s="56">
        <f>AG17</f>
        <v>4</v>
      </c>
      <c r="AZ17" s="56" t="str">
        <f t="shared" si="3"/>
        <v>IMPROBABLE</v>
      </c>
      <c r="BA17" s="66">
        <f t="shared" si="4"/>
        <v>2</v>
      </c>
      <c r="BB17" s="104" t="str">
        <f t="shared" si="5"/>
        <v>MAYOR</v>
      </c>
      <c r="BC17" s="56">
        <f t="shared" si="6"/>
        <v>4</v>
      </c>
      <c r="BD17" s="104" t="str">
        <f>IFERROR(VLOOKUP(CONCATENATE(BA17,BC17),'Fórmulas '!$J$47:$K$71,2,),"")</f>
        <v>ALTO</v>
      </c>
      <c r="BE17" s="69">
        <f t="shared" si="7"/>
        <v>8</v>
      </c>
      <c r="BF17" s="67" t="s">
        <v>90</v>
      </c>
      <c r="BG17" s="67" t="s">
        <v>170</v>
      </c>
      <c r="BH17" s="73" t="s">
        <v>171</v>
      </c>
      <c r="BI17" s="73" t="s">
        <v>172</v>
      </c>
      <c r="BJ17" s="73" t="s">
        <v>173</v>
      </c>
      <c r="BK17" s="72" t="s">
        <v>174</v>
      </c>
      <c r="BL17" s="73" t="s">
        <v>175</v>
      </c>
      <c r="BM17" s="72" t="s">
        <v>176</v>
      </c>
      <c r="BN17" s="73" t="s">
        <v>175</v>
      </c>
      <c r="BO17" s="72" t="s">
        <v>176</v>
      </c>
      <c r="BP17" s="73" t="s">
        <v>177</v>
      </c>
      <c r="BQ17" s="73" t="s">
        <v>163</v>
      </c>
      <c r="BR17" s="73" t="s">
        <v>164</v>
      </c>
    </row>
    <row r="18" spans="1:123" ht="187.9" customHeight="1" x14ac:dyDescent="0.25">
      <c r="A18" s="69" t="s">
        <v>149</v>
      </c>
      <c r="B18" s="58" t="str">
        <f>VLOOKUP(A18,'Fórmulas '!$B$47:$C$66,2,FALSE)</f>
        <v>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v>
      </c>
      <c r="C18" s="50" t="str">
        <f>VLOOKUP(A18,'Fórmulas '!$F$47:$G$66,2,FALSE)</f>
        <v>Subgerente de Altos Logros -  Jefe de Oficina de Medicina Deportiva</v>
      </c>
      <c r="D18" s="71" t="s">
        <v>178</v>
      </c>
      <c r="E18" s="67" t="s">
        <v>135</v>
      </c>
      <c r="F18" s="67" t="s">
        <v>135</v>
      </c>
      <c r="G18" s="69" t="s">
        <v>135</v>
      </c>
      <c r="H18" s="69" t="s">
        <v>135</v>
      </c>
      <c r="I18" s="69" t="s">
        <v>79</v>
      </c>
      <c r="J18" s="72" t="s">
        <v>179</v>
      </c>
      <c r="K18" s="73" t="s">
        <v>180</v>
      </c>
      <c r="L18" s="67" t="s">
        <v>135</v>
      </c>
      <c r="M18" s="67" t="s">
        <v>135</v>
      </c>
      <c r="N18" s="67" t="s">
        <v>135</v>
      </c>
      <c r="O18" s="67" t="s">
        <v>135</v>
      </c>
      <c r="P18" s="67" t="s">
        <v>135</v>
      </c>
      <c r="Q18" s="67" t="s">
        <v>135</v>
      </c>
      <c r="R18" s="67" t="s">
        <v>135</v>
      </c>
      <c r="S18" s="67" t="s">
        <v>135</v>
      </c>
      <c r="T18" s="67" t="s">
        <v>105</v>
      </c>
      <c r="U18" s="67" t="s">
        <v>135</v>
      </c>
      <c r="V18" s="67" t="s">
        <v>135</v>
      </c>
      <c r="W18" s="67" t="s">
        <v>135</v>
      </c>
      <c r="X18" s="67" t="s">
        <v>135</v>
      </c>
      <c r="Y18" s="67" t="s">
        <v>135</v>
      </c>
      <c r="Z18" s="67" t="s">
        <v>135</v>
      </c>
      <c r="AA18" s="67" t="s">
        <v>105</v>
      </c>
      <c r="AB18" s="67" t="s">
        <v>135</v>
      </c>
      <c r="AC18" s="67" t="s">
        <v>135</v>
      </c>
      <c r="AD18" s="67" t="s">
        <v>105</v>
      </c>
      <c r="AE18" s="56">
        <f t="shared" si="1"/>
        <v>16</v>
      </c>
      <c r="AF18" s="67" t="s">
        <v>83</v>
      </c>
      <c r="AG18" s="56">
        <f>IFERROR(VLOOKUP(AF18,'Fórmulas '!$B$26:$C$30,2,0),"")</f>
        <v>3</v>
      </c>
      <c r="AH18" s="56" t="str">
        <f t="shared" si="8"/>
        <v>CATASTRÓFICO</v>
      </c>
      <c r="AI18" s="66">
        <f>+IFERROR(VLOOKUP(AH18,'Fórmulas '!$E$28:$F$30,2,),"")</f>
        <v>5</v>
      </c>
      <c r="AJ18" s="67" t="str">
        <f>IFERROR(VLOOKUP(CONCATENATE(AG18,AI18),'Fórmulas '!$J$47:$K$71,2,),"")</f>
        <v>EXTREMO</v>
      </c>
      <c r="AK18" s="71" t="s">
        <v>181</v>
      </c>
      <c r="AL18" s="72" t="s">
        <v>182</v>
      </c>
      <c r="AM18" s="73" t="s">
        <v>183</v>
      </c>
      <c r="AN18" s="67" t="s">
        <v>87</v>
      </c>
      <c r="AO18" s="67" t="s">
        <v>88</v>
      </c>
      <c r="AP18" s="67">
        <v>15</v>
      </c>
      <c r="AQ18" s="67">
        <v>5</v>
      </c>
      <c r="AR18" s="67">
        <v>0</v>
      </c>
      <c r="AS18" s="67">
        <v>10</v>
      </c>
      <c r="AT18" s="67">
        <v>15</v>
      </c>
      <c r="AU18" s="67">
        <v>10</v>
      </c>
      <c r="AV18" s="67">
        <v>30</v>
      </c>
      <c r="AW18" s="67">
        <f t="shared" si="0"/>
        <v>85</v>
      </c>
      <c r="AX18" s="122" t="str">
        <f t="shared" si="2"/>
        <v>DISMINUYE DOS PUNTOS</v>
      </c>
      <c r="AY18" s="56">
        <f>AG18</f>
        <v>3</v>
      </c>
      <c r="AZ18" s="56" t="str">
        <f t="shared" si="3"/>
        <v>RARA VEZ</v>
      </c>
      <c r="BA18" s="66">
        <f t="shared" si="4"/>
        <v>1</v>
      </c>
      <c r="BB18" s="104" t="str">
        <f t="shared" si="5"/>
        <v>CATASTRÓFICO</v>
      </c>
      <c r="BC18" s="56">
        <f t="shared" si="6"/>
        <v>5</v>
      </c>
      <c r="BD18" s="104" t="str">
        <f>IFERROR(VLOOKUP(CONCATENATE(BA18,BC18),'Fórmulas '!$J$47:$K$71,2,),"")</f>
        <v>ALTO</v>
      </c>
      <c r="BE18" s="69">
        <f t="shared" si="7"/>
        <v>5</v>
      </c>
      <c r="BF18" s="67" t="s">
        <v>90</v>
      </c>
      <c r="BG18" s="67" t="s">
        <v>184</v>
      </c>
      <c r="BH18" s="123" t="s">
        <v>185</v>
      </c>
      <c r="BI18" s="75" t="s">
        <v>186</v>
      </c>
      <c r="BJ18" s="73" t="s">
        <v>187</v>
      </c>
      <c r="BK18" s="72" t="s">
        <v>188</v>
      </c>
      <c r="BL18" s="72" t="s">
        <v>189</v>
      </c>
      <c r="BM18" s="73" t="s">
        <v>190</v>
      </c>
      <c r="BN18" s="72" t="s">
        <v>189</v>
      </c>
      <c r="BO18" s="73" t="s">
        <v>190</v>
      </c>
      <c r="BP18" s="73" t="s">
        <v>191</v>
      </c>
      <c r="BQ18" s="72" t="s">
        <v>192</v>
      </c>
      <c r="BR18" s="73" t="s">
        <v>164</v>
      </c>
    </row>
    <row r="19" spans="1:123" ht="120" hidden="1" x14ac:dyDescent="0.25">
      <c r="A19" s="78" t="s">
        <v>193</v>
      </c>
      <c r="B19" s="58" t="str">
        <f>VLOOKUP(A19,'Fórmulas '!$B$47:$C$66,2,FALSE)</f>
        <v> Fomentar la práctica del deporte, la educación física y la recreación en el departamento de Antioquia a través del diseño y acompañamiento de programas y proyectos orientados a la población en general y grupos especiales.</v>
      </c>
      <c r="C19" s="50" t="str">
        <f>VLOOKUP(A19,'Fórmulas '!$F$47:$G$66,2,FALSE)</f>
        <v>Subgerente de Fomento y Desarrollo Deportivo</v>
      </c>
      <c r="D19" s="71" t="s">
        <v>194</v>
      </c>
      <c r="E19" s="80" t="s">
        <v>135</v>
      </c>
      <c r="F19" s="80" t="s">
        <v>135</v>
      </c>
      <c r="G19" s="79" t="s">
        <v>135</v>
      </c>
      <c r="H19" s="79" t="s">
        <v>135</v>
      </c>
      <c r="I19" s="79" t="s">
        <v>79</v>
      </c>
      <c r="J19" s="79" t="s">
        <v>195</v>
      </c>
      <c r="K19" s="79" t="s">
        <v>196</v>
      </c>
      <c r="L19" s="176" t="s">
        <v>138</v>
      </c>
      <c r="M19" s="176" t="s">
        <v>135</v>
      </c>
      <c r="N19" s="176" t="s">
        <v>135</v>
      </c>
      <c r="O19" s="176" t="s">
        <v>135</v>
      </c>
      <c r="P19" s="176" t="s">
        <v>135</v>
      </c>
      <c r="Q19" s="176" t="s">
        <v>138</v>
      </c>
      <c r="R19" s="176" t="s">
        <v>135</v>
      </c>
      <c r="S19" s="176" t="s">
        <v>135</v>
      </c>
      <c r="T19" s="176" t="s">
        <v>138</v>
      </c>
      <c r="U19" s="176" t="s">
        <v>135</v>
      </c>
      <c r="V19" s="80" t="s">
        <v>135</v>
      </c>
      <c r="W19" s="80" t="s">
        <v>135</v>
      </c>
      <c r="X19" s="80" t="s">
        <v>135</v>
      </c>
      <c r="Y19" s="80" t="s">
        <v>135</v>
      </c>
      <c r="Z19" s="80" t="s">
        <v>135</v>
      </c>
      <c r="AA19" s="80" t="s">
        <v>138</v>
      </c>
      <c r="AB19" s="80" t="s">
        <v>135</v>
      </c>
      <c r="AC19" s="80" t="s">
        <v>135</v>
      </c>
      <c r="AD19" s="80" t="s">
        <v>138</v>
      </c>
      <c r="AE19" s="56">
        <f t="shared" si="1"/>
        <v>14</v>
      </c>
      <c r="AF19" s="80" t="s">
        <v>83</v>
      </c>
      <c r="AG19" s="56">
        <f>IFERROR(VLOOKUP(AF19,'Fórmulas '!$B$26:$C$30,2,0),"")</f>
        <v>3</v>
      </c>
      <c r="AH19" s="56" t="str">
        <f t="shared" si="8"/>
        <v>CATASTRÓFICO</v>
      </c>
      <c r="AI19" s="66">
        <f>+IFERROR(VLOOKUP(AH19,'Fórmulas '!$E$28:$F$30,2,),"")</f>
        <v>5</v>
      </c>
      <c r="AJ19" s="67" t="str">
        <f>IFERROR(VLOOKUP(CONCATENATE(AG19,AI19),'Fórmulas '!$J$47:$K$71,2,),"")</f>
        <v>EXTREMO</v>
      </c>
      <c r="AK19" s="116" t="s">
        <v>197</v>
      </c>
      <c r="AL19" s="79" t="s">
        <v>198</v>
      </c>
      <c r="AM19" s="79" t="s">
        <v>199</v>
      </c>
      <c r="AN19" s="80" t="s">
        <v>200</v>
      </c>
      <c r="AO19" s="80" t="s">
        <v>88</v>
      </c>
      <c r="AP19" s="80">
        <v>0</v>
      </c>
      <c r="AQ19" s="80">
        <v>5</v>
      </c>
      <c r="AR19" s="80">
        <v>15</v>
      </c>
      <c r="AS19" s="80">
        <v>0</v>
      </c>
      <c r="AT19" s="80">
        <v>15</v>
      </c>
      <c r="AU19" s="80">
        <v>10</v>
      </c>
      <c r="AV19" s="80">
        <v>30</v>
      </c>
      <c r="AW19" s="80">
        <v>75</v>
      </c>
      <c r="AX19" s="122" t="str">
        <f t="shared" si="2"/>
        <v>DISMINUYE UN PUNTO</v>
      </c>
      <c r="AY19" s="56">
        <v>3</v>
      </c>
      <c r="AZ19" s="56" t="str">
        <f t="shared" si="3"/>
        <v>IMPROBABLE</v>
      </c>
      <c r="BA19" s="66">
        <f t="shared" si="4"/>
        <v>2</v>
      </c>
      <c r="BB19" s="104" t="str">
        <f t="shared" si="5"/>
        <v>CATASTRÓFICO</v>
      </c>
      <c r="BC19" s="56">
        <f t="shared" si="6"/>
        <v>5</v>
      </c>
      <c r="BD19" s="104" t="str">
        <f>IFERROR(VLOOKUP(CONCATENATE(BA19,BC19),'Fórmulas '!$J$47:$K$71,2,),"")</f>
        <v>EXTREMO</v>
      </c>
      <c r="BE19" s="79">
        <v>9</v>
      </c>
      <c r="BF19" s="80" t="s">
        <v>90</v>
      </c>
      <c r="BG19" s="80" t="s">
        <v>143</v>
      </c>
      <c r="BH19" s="124" t="s">
        <v>201</v>
      </c>
      <c r="BI19" s="79" t="s">
        <v>202</v>
      </c>
      <c r="BJ19" s="80" t="s">
        <v>203</v>
      </c>
      <c r="BK19" s="80" t="s">
        <v>204</v>
      </c>
      <c r="BL19" s="178" t="s">
        <v>203</v>
      </c>
      <c r="BM19" s="177" t="s">
        <v>204</v>
      </c>
      <c r="BN19" s="79" t="s">
        <v>205</v>
      </c>
      <c r="BO19" s="79" t="s">
        <v>205</v>
      </c>
      <c r="BP19" s="80" t="s">
        <v>205</v>
      </c>
      <c r="BQ19" s="80" t="s">
        <v>205</v>
      </c>
      <c r="BR19" s="80" t="s">
        <v>205</v>
      </c>
    </row>
    <row r="20" spans="1:123" ht="209.45" hidden="1" customHeight="1" x14ac:dyDescent="0.25">
      <c r="A20" s="67" t="s">
        <v>206</v>
      </c>
      <c r="B20" s="51" t="str">
        <f>VLOOKUP(A20,'Fórmulas '!$B$47:$C$66,2,FALSE)</f>
        <v>Promocionar la salud y prevenir la enfermedad mediante de la práctica de la actividad física.  El proceso está dirigido a los municipios y corregimientos del Departamento, para brindar una opción de lucha contra el sedentarismo, el tabaquismo y la inadecuada alimentación.</v>
      </c>
      <c r="C20" s="50" t="str">
        <f>VLOOKUP(A20,'Fórmulas '!$F$47:$G$66,2,FALSE)</f>
        <v>Coordinador Programa Por su Salud Muévase Pues</v>
      </c>
      <c r="D20" s="71" t="s">
        <v>207</v>
      </c>
      <c r="E20" s="67" t="s">
        <v>135</v>
      </c>
      <c r="F20" s="67" t="s">
        <v>135</v>
      </c>
      <c r="G20" s="69" t="s">
        <v>135</v>
      </c>
      <c r="H20" s="69" t="s">
        <v>135</v>
      </c>
      <c r="I20" s="69" t="s">
        <v>79</v>
      </c>
      <c r="J20" s="72" t="s">
        <v>208</v>
      </c>
      <c r="K20" s="73" t="s">
        <v>209</v>
      </c>
      <c r="L20" s="67" t="s">
        <v>135</v>
      </c>
      <c r="M20" s="67" t="s">
        <v>135</v>
      </c>
      <c r="N20" s="67" t="s">
        <v>135</v>
      </c>
      <c r="O20" s="67" t="s">
        <v>135</v>
      </c>
      <c r="P20" s="67" t="s">
        <v>135</v>
      </c>
      <c r="Q20" s="67" t="s">
        <v>138</v>
      </c>
      <c r="R20" s="67" t="s">
        <v>135</v>
      </c>
      <c r="S20" s="67" t="s">
        <v>138</v>
      </c>
      <c r="T20" s="67" t="s">
        <v>138</v>
      </c>
      <c r="U20" s="67" t="s">
        <v>135</v>
      </c>
      <c r="V20" s="67" t="s">
        <v>135</v>
      </c>
      <c r="W20" s="67" t="s">
        <v>135</v>
      </c>
      <c r="X20" s="67" t="s">
        <v>135</v>
      </c>
      <c r="Y20" s="67" t="s">
        <v>135</v>
      </c>
      <c r="Z20" s="67" t="s">
        <v>135</v>
      </c>
      <c r="AA20" s="67" t="s">
        <v>138</v>
      </c>
      <c r="AB20" s="67" t="s">
        <v>135</v>
      </c>
      <c r="AC20" s="67" t="s">
        <v>135</v>
      </c>
      <c r="AD20" s="67" t="s">
        <v>138</v>
      </c>
      <c r="AE20" s="179">
        <f t="shared" si="1"/>
        <v>14</v>
      </c>
      <c r="AF20" s="67" t="s">
        <v>139</v>
      </c>
      <c r="AG20" s="179">
        <f>IFERROR(VLOOKUP(AF20,'Fórmulas '!$B$26:$C$30,2,0),"")</f>
        <v>4</v>
      </c>
      <c r="AH20" s="179" t="str">
        <f t="shared" si="8"/>
        <v>CATASTRÓFICO</v>
      </c>
      <c r="AI20" s="10">
        <f>+IFERROR(VLOOKUP(AH20,'Fórmulas '!$E$28:$F$30,2,),"")</f>
        <v>5</v>
      </c>
      <c r="AJ20" s="67" t="str">
        <f>IFERROR(VLOOKUP(CONCATENATE(AG20,AI20),'Fórmulas '!$J$47:$K$71,2,),"")</f>
        <v>EXTREMO</v>
      </c>
      <c r="AK20" s="71" t="s">
        <v>210</v>
      </c>
      <c r="AL20" s="73" t="s">
        <v>211</v>
      </c>
      <c r="AM20" s="73" t="s">
        <v>212</v>
      </c>
      <c r="AN20" s="67" t="s">
        <v>87</v>
      </c>
      <c r="AO20" s="67" t="s">
        <v>88</v>
      </c>
      <c r="AP20" s="67">
        <v>0</v>
      </c>
      <c r="AQ20" s="67">
        <v>5</v>
      </c>
      <c r="AR20" s="67">
        <v>0</v>
      </c>
      <c r="AS20" s="67">
        <v>10</v>
      </c>
      <c r="AT20" s="67">
        <v>15</v>
      </c>
      <c r="AU20" s="67">
        <v>0</v>
      </c>
      <c r="AV20" s="67">
        <v>0</v>
      </c>
      <c r="AW20" s="67">
        <f>SUM(AP20:AV20)</f>
        <v>30</v>
      </c>
      <c r="AX20" s="180" t="str">
        <f t="shared" si="2"/>
        <v>DISMINUYE CERO PUNTOS</v>
      </c>
      <c r="AY20" s="179">
        <f>AG20</f>
        <v>4</v>
      </c>
      <c r="AZ20" s="179" t="str">
        <f t="shared" si="3"/>
        <v>PROBABLE'</v>
      </c>
      <c r="BA20" s="10">
        <f t="shared" si="4"/>
        <v>4</v>
      </c>
      <c r="BB20" s="64" t="str">
        <f t="shared" si="5"/>
        <v>CATASTRÓFICO</v>
      </c>
      <c r="BC20" s="179">
        <f t="shared" si="6"/>
        <v>5</v>
      </c>
      <c r="BD20" s="64" t="str">
        <f>IFERROR(VLOOKUP(CONCATENATE(BA20,BC20),'Fórmulas '!$J$47:$K$71,2,),"")</f>
        <v>EXTREMO</v>
      </c>
      <c r="BE20" s="69">
        <f>IFERROR(BC20*BA20,"")</f>
        <v>20</v>
      </c>
      <c r="BF20" s="67" t="s">
        <v>90</v>
      </c>
      <c r="BG20" s="67" t="s">
        <v>143</v>
      </c>
      <c r="BH20" s="73" t="s">
        <v>213</v>
      </c>
      <c r="BI20" s="72" t="s">
        <v>214</v>
      </c>
      <c r="BJ20" s="72" t="s">
        <v>215</v>
      </c>
      <c r="BK20" s="72" t="s">
        <v>95</v>
      </c>
      <c r="BL20" s="70" t="s">
        <v>215</v>
      </c>
      <c r="BM20" s="181" t="s">
        <v>216</v>
      </c>
      <c r="BN20" s="70" t="s">
        <v>215</v>
      </c>
      <c r="BO20" s="181" t="s">
        <v>216</v>
      </c>
      <c r="BP20" s="79" t="s">
        <v>217</v>
      </c>
      <c r="BQ20" s="79" t="s">
        <v>218</v>
      </c>
      <c r="BR20" s="70" t="s">
        <v>219</v>
      </c>
    </row>
    <row r="21" spans="1:123" s="22" customFormat="1" ht="135" hidden="1" x14ac:dyDescent="0.25">
      <c r="A21" s="50" t="s">
        <v>220</v>
      </c>
      <c r="B21" s="58" t="str">
        <f>VLOOKUP(A21,'Fórmulas '!$B$47:$C$66,2,FALSE)</f>
        <v>Apoyar el desarrollo eficiente de los procesos internos, mediante la administración de los bienes y prestación de los servicios internos requeridos.</v>
      </c>
      <c r="C21" s="50" t="str">
        <f>VLOOKUP(A21,'Fórmulas '!$F$47:$G$66,2,FALSE)</f>
        <v>Coordinador Equipo Administrativo</v>
      </c>
      <c r="D21" s="90" t="s">
        <v>221</v>
      </c>
      <c r="E21" s="50" t="s">
        <v>135</v>
      </c>
      <c r="F21" s="50" t="s">
        <v>135</v>
      </c>
      <c r="G21" s="50" t="s">
        <v>135</v>
      </c>
      <c r="H21" s="50" t="s">
        <v>135</v>
      </c>
      <c r="I21" s="50" t="s">
        <v>79</v>
      </c>
      <c r="J21" s="50" t="s">
        <v>222</v>
      </c>
      <c r="K21" s="50" t="s">
        <v>223</v>
      </c>
      <c r="L21" s="50" t="s">
        <v>135</v>
      </c>
      <c r="M21" s="50" t="s">
        <v>135</v>
      </c>
      <c r="N21" s="50" t="s">
        <v>135</v>
      </c>
      <c r="O21" s="50" t="s">
        <v>135</v>
      </c>
      <c r="P21" s="50" t="s">
        <v>135</v>
      </c>
      <c r="Q21" s="50" t="s">
        <v>135</v>
      </c>
      <c r="R21" s="50" t="s">
        <v>135</v>
      </c>
      <c r="S21" s="50" t="s">
        <v>105</v>
      </c>
      <c r="T21" s="50" t="s">
        <v>135</v>
      </c>
      <c r="U21" s="50" t="s">
        <v>135</v>
      </c>
      <c r="V21" s="50" t="s">
        <v>135</v>
      </c>
      <c r="W21" s="50" t="s">
        <v>135</v>
      </c>
      <c r="X21" s="50" t="s">
        <v>135</v>
      </c>
      <c r="Y21" s="50" t="s">
        <v>135</v>
      </c>
      <c r="Z21" s="50" t="s">
        <v>135</v>
      </c>
      <c r="AA21" s="50" t="s">
        <v>105</v>
      </c>
      <c r="AB21" s="50" t="s">
        <v>135</v>
      </c>
      <c r="AC21" s="50" t="s">
        <v>105</v>
      </c>
      <c r="AD21" s="50" t="s">
        <v>105</v>
      </c>
      <c r="AE21" s="56">
        <f t="shared" si="1"/>
        <v>15</v>
      </c>
      <c r="AF21" s="50" t="s">
        <v>83</v>
      </c>
      <c r="AG21" s="56">
        <f>IFERROR(VLOOKUP(AF21,'Fórmulas '!$B$26:$C$30,2,0),"")</f>
        <v>3</v>
      </c>
      <c r="AH21" s="56" t="str">
        <f t="shared" si="8"/>
        <v>CATASTRÓFICO</v>
      </c>
      <c r="AI21" s="66">
        <f>+IFERROR(VLOOKUP(AH21,'Fórmulas '!$E$28:$F$30,2,),"")</f>
        <v>5</v>
      </c>
      <c r="AJ21" s="67" t="str">
        <f>IFERROR(VLOOKUP(CONCATENATE(AG21,AI21),'Fórmulas '!$J$47:$K$71,2,),"")</f>
        <v>EXTREMO</v>
      </c>
      <c r="AK21" s="110" t="s">
        <v>224</v>
      </c>
      <c r="AL21" s="50" t="s">
        <v>225</v>
      </c>
      <c r="AM21" s="50" t="s">
        <v>226</v>
      </c>
      <c r="AN21" s="50" t="s">
        <v>87</v>
      </c>
      <c r="AO21" s="50" t="s">
        <v>227</v>
      </c>
      <c r="AP21" s="50">
        <v>15</v>
      </c>
      <c r="AQ21" s="50">
        <v>5</v>
      </c>
      <c r="AR21" s="50">
        <v>0</v>
      </c>
      <c r="AS21" s="50">
        <v>10</v>
      </c>
      <c r="AT21" s="50">
        <v>15</v>
      </c>
      <c r="AU21" s="50">
        <v>10</v>
      </c>
      <c r="AV21" s="50">
        <v>30</v>
      </c>
      <c r="AW21" s="50">
        <v>85</v>
      </c>
      <c r="AX21" s="122" t="str">
        <f t="shared" si="2"/>
        <v>DISMINUYE DOS PUNTOS</v>
      </c>
      <c r="AY21" s="56">
        <v>3</v>
      </c>
      <c r="AZ21" s="56" t="str">
        <f t="shared" si="3"/>
        <v>RARA VEZ</v>
      </c>
      <c r="BA21" s="66">
        <f t="shared" si="4"/>
        <v>1</v>
      </c>
      <c r="BB21" s="104" t="str">
        <f t="shared" si="5"/>
        <v>CATASTRÓFICO</v>
      </c>
      <c r="BC21" s="56">
        <f t="shared" si="6"/>
        <v>5</v>
      </c>
      <c r="BD21" s="104" t="str">
        <f>IFERROR(VLOOKUP(CONCATENATE(BA21,BC21),'Fórmulas '!$J$47:$K$71,2,),"")</f>
        <v>ALTO</v>
      </c>
      <c r="BE21" s="50">
        <v>6</v>
      </c>
      <c r="BF21" s="50" t="s">
        <v>90</v>
      </c>
      <c r="BG21" s="50" t="s">
        <v>228</v>
      </c>
      <c r="BH21" s="51" t="s">
        <v>229</v>
      </c>
      <c r="BI21" s="50" t="s">
        <v>230</v>
      </c>
      <c r="BJ21" s="50" t="s">
        <v>231</v>
      </c>
      <c r="BK21" s="9" t="s">
        <v>232</v>
      </c>
      <c r="BL21" s="167" t="s">
        <v>231</v>
      </c>
      <c r="BM21" s="186" t="s">
        <v>232</v>
      </c>
      <c r="BP21" s="167" t="s">
        <v>233</v>
      </c>
      <c r="BQ21" s="167" t="s">
        <v>234</v>
      </c>
      <c r="BR21" s="191" t="s">
        <v>97</v>
      </c>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row>
    <row r="22" spans="1:123" s="22" customFormat="1" ht="180" hidden="1" x14ac:dyDescent="0.25">
      <c r="A22" s="50" t="s">
        <v>220</v>
      </c>
      <c r="B22" s="58" t="str">
        <f>VLOOKUP(A22,'Fórmulas '!$B$47:$C$66,2,FALSE)</f>
        <v>Apoyar el desarrollo eficiente de los procesos internos, mediante la administración de los bienes y prestación de los servicios internos requeridos.</v>
      </c>
      <c r="C22" s="50" t="str">
        <f>VLOOKUP(A22,'Fórmulas '!$F$47:$G$66,2,FALSE)</f>
        <v>Coordinador Equipo Administrativo</v>
      </c>
      <c r="D22" s="90" t="s">
        <v>235</v>
      </c>
      <c r="E22" s="50" t="s">
        <v>135</v>
      </c>
      <c r="F22" s="50" t="s">
        <v>135</v>
      </c>
      <c r="G22" s="50" t="s">
        <v>135</v>
      </c>
      <c r="H22" s="50" t="s">
        <v>135</v>
      </c>
      <c r="I22" s="50" t="s">
        <v>79</v>
      </c>
      <c r="J22" s="50" t="s">
        <v>236</v>
      </c>
      <c r="K22" s="50" t="s">
        <v>223</v>
      </c>
      <c r="L22" s="50" t="s">
        <v>135</v>
      </c>
      <c r="M22" s="50" t="s">
        <v>135</v>
      </c>
      <c r="N22" s="50" t="s">
        <v>135</v>
      </c>
      <c r="O22" s="50" t="s">
        <v>135</v>
      </c>
      <c r="P22" s="50" t="s">
        <v>135</v>
      </c>
      <c r="Q22" s="50" t="s">
        <v>135</v>
      </c>
      <c r="R22" s="50" t="s">
        <v>135</v>
      </c>
      <c r="S22" s="50" t="s">
        <v>105</v>
      </c>
      <c r="T22" s="50" t="s">
        <v>135</v>
      </c>
      <c r="U22" s="50" t="s">
        <v>135</v>
      </c>
      <c r="V22" s="50" t="s">
        <v>135</v>
      </c>
      <c r="W22" s="50" t="s">
        <v>135</v>
      </c>
      <c r="X22" s="50" t="s">
        <v>135</v>
      </c>
      <c r="Y22" s="50" t="s">
        <v>135</v>
      </c>
      <c r="Z22" s="50" t="s">
        <v>135</v>
      </c>
      <c r="AA22" s="50" t="s">
        <v>105</v>
      </c>
      <c r="AB22" s="50" t="s">
        <v>135</v>
      </c>
      <c r="AC22" s="50" t="s">
        <v>105</v>
      </c>
      <c r="AD22" s="50" t="s">
        <v>105</v>
      </c>
      <c r="AE22" s="56">
        <f t="shared" si="1"/>
        <v>15</v>
      </c>
      <c r="AF22" s="50" t="s">
        <v>83</v>
      </c>
      <c r="AG22" s="56">
        <f>IFERROR(VLOOKUP(AF22,'Fórmulas '!$B$26:$C$30,2,0),"")</f>
        <v>3</v>
      </c>
      <c r="AH22" s="56" t="str">
        <f t="shared" si="8"/>
        <v>CATASTRÓFICO</v>
      </c>
      <c r="AI22" s="66">
        <f>+IFERROR(VLOOKUP(AH22,'Fórmulas '!$E$28:$F$30,2,),"")</f>
        <v>5</v>
      </c>
      <c r="AJ22" s="67" t="str">
        <f>IFERROR(VLOOKUP(CONCATENATE(AG22,AI22),'Fórmulas '!$J$47:$K$71,2,),"")</f>
        <v>EXTREMO</v>
      </c>
      <c r="AK22" s="110" t="s">
        <v>237</v>
      </c>
      <c r="AL22" s="50" t="s">
        <v>238</v>
      </c>
      <c r="AM22" s="50" t="s">
        <v>239</v>
      </c>
      <c r="AN22" s="50" t="s">
        <v>87</v>
      </c>
      <c r="AO22" s="50" t="s">
        <v>88</v>
      </c>
      <c r="AP22" s="50">
        <v>15</v>
      </c>
      <c r="AQ22" s="50">
        <v>5</v>
      </c>
      <c r="AR22" s="50">
        <v>0</v>
      </c>
      <c r="AS22" s="50">
        <v>10</v>
      </c>
      <c r="AT22" s="50">
        <v>15</v>
      </c>
      <c r="AU22" s="50">
        <v>10</v>
      </c>
      <c r="AV22" s="50">
        <v>30</v>
      </c>
      <c r="AW22" s="50">
        <v>85</v>
      </c>
      <c r="AX22" s="122" t="str">
        <f t="shared" si="2"/>
        <v>DISMINUYE DOS PUNTOS</v>
      </c>
      <c r="AY22" s="56">
        <v>3</v>
      </c>
      <c r="AZ22" s="56" t="str">
        <f t="shared" si="3"/>
        <v>RARA VEZ</v>
      </c>
      <c r="BA22" s="66">
        <f t="shared" si="4"/>
        <v>1</v>
      </c>
      <c r="BB22" s="104" t="str">
        <f t="shared" si="5"/>
        <v>CATASTRÓFICO</v>
      </c>
      <c r="BC22" s="56">
        <f t="shared" si="6"/>
        <v>5</v>
      </c>
      <c r="BD22" s="104" t="str">
        <f>IFERROR(VLOOKUP(CONCATENATE(BA22,BC22),'Fórmulas '!$J$47:$K$71,2,),"")</f>
        <v>ALTO</v>
      </c>
      <c r="BE22" s="50">
        <v>6</v>
      </c>
      <c r="BF22" s="50" t="s">
        <v>90</v>
      </c>
      <c r="BG22" s="50" t="s">
        <v>240</v>
      </c>
      <c r="BH22" s="51" t="s">
        <v>241</v>
      </c>
      <c r="BI22" s="50" t="s">
        <v>242</v>
      </c>
      <c r="BJ22" s="50" t="s">
        <v>231</v>
      </c>
      <c r="BK22" s="9" t="s">
        <v>232</v>
      </c>
      <c r="BL22" s="188" t="s">
        <v>231</v>
      </c>
      <c r="BM22" s="189" t="s">
        <v>232</v>
      </c>
      <c r="BP22" s="167" t="s">
        <v>243</v>
      </c>
      <c r="BQ22" s="190" t="s">
        <v>244</v>
      </c>
      <c r="BR22" s="191" t="s">
        <v>97</v>
      </c>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row>
    <row r="23" spans="1:123" s="22" customFormat="1" ht="90" hidden="1" x14ac:dyDescent="0.25">
      <c r="A23" s="50" t="s">
        <v>220</v>
      </c>
      <c r="B23" s="58" t="str">
        <f>VLOOKUP(A23,'Fórmulas '!$B$47:$C$66,2,FALSE)</f>
        <v>Apoyar el desarrollo eficiente de los procesos internos, mediante la administración de los bienes y prestación de los servicios internos requeridos.</v>
      </c>
      <c r="C23" s="50" t="str">
        <f>VLOOKUP(A23,'Fórmulas '!$F$47:$G$66,2,FALSE)</f>
        <v>Coordinador Equipo Administrativo</v>
      </c>
      <c r="D23" s="90" t="s">
        <v>245</v>
      </c>
      <c r="E23" s="50" t="s">
        <v>135</v>
      </c>
      <c r="F23" s="50" t="s">
        <v>135</v>
      </c>
      <c r="G23" s="50" t="s">
        <v>135</v>
      </c>
      <c r="H23" s="50" t="s">
        <v>135</v>
      </c>
      <c r="I23" s="50" t="s">
        <v>79</v>
      </c>
      <c r="J23" s="50" t="s">
        <v>246</v>
      </c>
      <c r="K23" s="50" t="s">
        <v>223</v>
      </c>
      <c r="L23" s="50" t="s">
        <v>135</v>
      </c>
      <c r="M23" s="50" t="s">
        <v>135</v>
      </c>
      <c r="N23" s="50" t="s">
        <v>135</v>
      </c>
      <c r="O23" s="50" t="s">
        <v>135</v>
      </c>
      <c r="P23" s="50" t="s">
        <v>135</v>
      </c>
      <c r="Q23" s="50" t="s">
        <v>135</v>
      </c>
      <c r="R23" s="50" t="s">
        <v>135</v>
      </c>
      <c r="S23" s="50" t="s">
        <v>105</v>
      </c>
      <c r="T23" s="50" t="s">
        <v>135</v>
      </c>
      <c r="U23" s="50" t="s">
        <v>135</v>
      </c>
      <c r="V23" s="50" t="s">
        <v>135</v>
      </c>
      <c r="W23" s="50" t="s">
        <v>135</v>
      </c>
      <c r="X23" s="50" t="s">
        <v>135</v>
      </c>
      <c r="Y23" s="50" t="s">
        <v>135</v>
      </c>
      <c r="Z23" s="50" t="s">
        <v>135</v>
      </c>
      <c r="AA23" s="50" t="s">
        <v>105</v>
      </c>
      <c r="AB23" s="50" t="s">
        <v>135</v>
      </c>
      <c r="AC23" s="50" t="s">
        <v>105</v>
      </c>
      <c r="AD23" s="50" t="s">
        <v>105</v>
      </c>
      <c r="AE23" s="56">
        <f t="shared" si="1"/>
        <v>15</v>
      </c>
      <c r="AF23" s="50" t="s">
        <v>83</v>
      </c>
      <c r="AG23" s="56">
        <f>IFERROR(VLOOKUP(AF23,'Fórmulas '!$B$26:$C$30,2,0),"")</f>
        <v>3</v>
      </c>
      <c r="AH23" s="56" t="str">
        <f t="shared" si="8"/>
        <v>CATASTRÓFICO</v>
      </c>
      <c r="AI23" s="66">
        <f>+IFERROR(VLOOKUP(AH23,'Fórmulas '!$E$28:$F$30,2,),"")</f>
        <v>5</v>
      </c>
      <c r="AJ23" s="67" t="str">
        <f>IFERROR(VLOOKUP(CONCATENATE(AG23,AI23),'Fórmulas '!$J$47:$K$71,2,),"")</f>
        <v>EXTREMO</v>
      </c>
      <c r="AK23" s="110" t="s">
        <v>247</v>
      </c>
      <c r="AL23" s="50" t="s">
        <v>248</v>
      </c>
      <c r="AM23" s="50" t="s">
        <v>249</v>
      </c>
      <c r="AN23" s="50" t="s">
        <v>87</v>
      </c>
      <c r="AO23" s="50" t="s">
        <v>88</v>
      </c>
      <c r="AP23" s="50">
        <v>15</v>
      </c>
      <c r="AQ23" s="50">
        <v>5</v>
      </c>
      <c r="AR23" s="50">
        <v>0</v>
      </c>
      <c r="AS23" s="50">
        <v>10</v>
      </c>
      <c r="AT23" s="50">
        <v>15</v>
      </c>
      <c r="AU23" s="50">
        <v>10</v>
      </c>
      <c r="AV23" s="50">
        <v>30</v>
      </c>
      <c r="AW23" s="50">
        <v>85</v>
      </c>
      <c r="AX23" s="122" t="str">
        <f t="shared" si="2"/>
        <v>DISMINUYE DOS PUNTOS</v>
      </c>
      <c r="AY23" s="56">
        <v>3</v>
      </c>
      <c r="AZ23" s="56" t="str">
        <f t="shared" si="3"/>
        <v>RARA VEZ</v>
      </c>
      <c r="BA23" s="66">
        <f t="shared" si="4"/>
        <v>1</v>
      </c>
      <c r="BB23" s="104" t="str">
        <f t="shared" si="5"/>
        <v>CATASTRÓFICO</v>
      </c>
      <c r="BC23" s="56">
        <f t="shared" si="6"/>
        <v>5</v>
      </c>
      <c r="BD23" s="104" t="str">
        <f>IFERROR(VLOOKUP(CONCATENATE(BA23,BC23),'Fórmulas '!$J$47:$K$71,2,),"")</f>
        <v>ALTO</v>
      </c>
      <c r="BE23" s="50">
        <v>6</v>
      </c>
      <c r="BF23" s="50" t="s">
        <v>90</v>
      </c>
      <c r="BG23" s="50" t="s">
        <v>156</v>
      </c>
      <c r="BH23" s="51" t="s">
        <v>241</v>
      </c>
      <c r="BI23" s="50" t="s">
        <v>250</v>
      </c>
      <c r="BJ23" s="50" t="s">
        <v>231</v>
      </c>
      <c r="BK23" s="9" t="s">
        <v>251</v>
      </c>
      <c r="BL23" s="188" t="s">
        <v>231</v>
      </c>
      <c r="BM23" s="189" t="s">
        <v>232</v>
      </c>
      <c r="BP23" s="167" t="s">
        <v>252</v>
      </c>
      <c r="BQ23" s="190" t="s">
        <v>97</v>
      </c>
      <c r="BR23" s="191" t="s">
        <v>97</v>
      </c>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row>
    <row r="24" spans="1:123" ht="210" hidden="1" x14ac:dyDescent="0.25">
      <c r="A24" s="50" t="s">
        <v>253</v>
      </c>
      <c r="B24" s="58" t="str">
        <f>VLOOKUP(A24,'Fórmulas '!$B$47:$C$66,2,FALSE)</f>
        <v>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v>
      </c>
      <c r="C24" s="50" t="str">
        <f>VLOOKUP(A24,'Fórmulas '!$F$47:$G$66,2,FALSE)</f>
        <v>Jefe de Oficina Jurídica</v>
      </c>
      <c r="D24" s="90" t="s">
        <v>254</v>
      </c>
      <c r="E24" s="50" t="s">
        <v>78</v>
      </c>
      <c r="F24" s="50" t="s">
        <v>78</v>
      </c>
      <c r="G24" s="50" t="s">
        <v>78</v>
      </c>
      <c r="H24" s="50" t="s">
        <v>78</v>
      </c>
      <c r="I24" s="50" t="s">
        <v>79</v>
      </c>
      <c r="J24" s="50" t="s">
        <v>255</v>
      </c>
      <c r="K24" s="50" t="s">
        <v>256</v>
      </c>
      <c r="L24" s="50" t="s">
        <v>78</v>
      </c>
      <c r="M24" s="50" t="s">
        <v>78</v>
      </c>
      <c r="N24" s="50" t="s">
        <v>78</v>
      </c>
      <c r="O24" s="50" t="s">
        <v>78</v>
      </c>
      <c r="P24" s="50" t="s">
        <v>78</v>
      </c>
      <c r="Q24" s="50" t="s">
        <v>78</v>
      </c>
      <c r="R24" s="50" t="s">
        <v>78</v>
      </c>
      <c r="S24" s="50" t="s">
        <v>78</v>
      </c>
      <c r="T24" s="50" t="s">
        <v>78</v>
      </c>
      <c r="U24" s="50" t="s">
        <v>78</v>
      </c>
      <c r="V24" s="50" t="s">
        <v>78</v>
      </c>
      <c r="W24" s="50" t="s">
        <v>78</v>
      </c>
      <c r="X24" s="50" t="s">
        <v>78</v>
      </c>
      <c r="Y24" s="50" t="s">
        <v>78</v>
      </c>
      <c r="Z24" s="50" t="s">
        <v>78</v>
      </c>
      <c r="AA24" s="50" t="s">
        <v>82</v>
      </c>
      <c r="AB24" s="50" t="s">
        <v>78</v>
      </c>
      <c r="AC24" s="50" t="s">
        <v>78</v>
      </c>
      <c r="AD24" s="50" t="s">
        <v>82</v>
      </c>
      <c r="AE24" s="56">
        <f t="shared" si="1"/>
        <v>17</v>
      </c>
      <c r="AF24" s="50" t="s">
        <v>139</v>
      </c>
      <c r="AG24" s="56">
        <f>IFERROR(VLOOKUP(AF24,'Fórmulas '!$B$26:$C$30,2,0),"")</f>
        <v>4</v>
      </c>
      <c r="AH24" s="56" t="str">
        <f t="shared" si="8"/>
        <v>CATASTRÓFICO</v>
      </c>
      <c r="AI24" s="66">
        <f>+IFERROR(VLOOKUP(AH24,'Fórmulas '!$E$28:$F$30,2,),"")</f>
        <v>5</v>
      </c>
      <c r="AJ24" s="67" t="str">
        <f>IFERROR(VLOOKUP(CONCATENATE(AG24,AI24),'Fórmulas '!$J$47:$K$71,2,),"")</f>
        <v>EXTREMO</v>
      </c>
      <c r="AK24" s="110" t="s">
        <v>257</v>
      </c>
      <c r="AL24" s="50" t="s">
        <v>258</v>
      </c>
      <c r="AM24" s="50" t="s">
        <v>259</v>
      </c>
      <c r="AN24" s="50" t="s">
        <v>87</v>
      </c>
      <c r="AO24" s="50" t="s">
        <v>88</v>
      </c>
      <c r="AP24" s="50">
        <v>15</v>
      </c>
      <c r="AQ24" s="50">
        <v>5</v>
      </c>
      <c r="AR24" s="50">
        <v>0</v>
      </c>
      <c r="AS24" s="50">
        <v>10</v>
      </c>
      <c r="AT24" s="50">
        <v>15</v>
      </c>
      <c r="AU24" s="50">
        <v>10</v>
      </c>
      <c r="AV24" s="50">
        <v>30</v>
      </c>
      <c r="AW24" s="50">
        <v>85</v>
      </c>
      <c r="AX24" s="122" t="str">
        <f t="shared" si="2"/>
        <v>DISMINUYE DOS PUNTOS</v>
      </c>
      <c r="AY24" s="56">
        <v>4</v>
      </c>
      <c r="AZ24" s="56" t="str">
        <f t="shared" si="3"/>
        <v>IMPROBABLE</v>
      </c>
      <c r="BA24" s="66">
        <f t="shared" si="4"/>
        <v>2</v>
      </c>
      <c r="BB24" s="104" t="str">
        <f t="shared" si="5"/>
        <v>CATASTRÓFICO</v>
      </c>
      <c r="BC24" s="56">
        <f t="shared" si="6"/>
        <v>5</v>
      </c>
      <c r="BD24" s="104" t="str">
        <f>IFERROR(VLOOKUP(CONCATENATE(BA24,BC24),'Fórmulas '!$J$47:$K$71,2,),"")</f>
        <v>EXTREMO</v>
      </c>
      <c r="BE24" s="50">
        <v>0</v>
      </c>
      <c r="BF24" s="50" t="s">
        <v>260</v>
      </c>
      <c r="BG24" s="50" t="s">
        <v>261</v>
      </c>
      <c r="BH24" s="51" t="s">
        <v>262</v>
      </c>
      <c r="BI24" s="50" t="s">
        <v>263</v>
      </c>
      <c r="BJ24" s="50" t="s">
        <v>264</v>
      </c>
      <c r="BK24" s="9" t="s">
        <v>97</v>
      </c>
      <c r="BL24" s="22"/>
      <c r="BM24" s="22"/>
      <c r="BN24" s="22"/>
      <c r="BO24" s="22"/>
      <c r="BP24" s="22"/>
      <c r="BQ24" s="22"/>
      <c r="BR24" s="51" t="s">
        <v>265</v>
      </c>
    </row>
    <row r="25" spans="1:123" ht="210" hidden="1" x14ac:dyDescent="0.25">
      <c r="A25" s="50" t="s">
        <v>253</v>
      </c>
      <c r="B25" s="58" t="str">
        <f>VLOOKUP(A25,'Fórmulas '!$B$47:$C$66,2,FALSE)</f>
        <v>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v>
      </c>
      <c r="C25" s="50" t="str">
        <f>VLOOKUP(A25,'Fórmulas '!$F$47:$G$66,2,FALSE)</f>
        <v>Jefe de Oficina Jurídica</v>
      </c>
      <c r="D25" s="90" t="s">
        <v>266</v>
      </c>
      <c r="E25" s="50" t="s">
        <v>78</v>
      </c>
      <c r="F25" s="50" t="s">
        <v>78</v>
      </c>
      <c r="G25" s="50" t="s">
        <v>78</v>
      </c>
      <c r="H25" s="50" t="s">
        <v>78</v>
      </c>
      <c r="I25" s="50" t="s">
        <v>79</v>
      </c>
      <c r="J25" s="50" t="s">
        <v>267</v>
      </c>
      <c r="K25" s="50" t="s">
        <v>268</v>
      </c>
      <c r="L25" s="50" t="s">
        <v>78</v>
      </c>
      <c r="M25" s="50" t="s">
        <v>78</v>
      </c>
      <c r="N25" s="50" t="s">
        <v>78</v>
      </c>
      <c r="O25" s="50" t="s">
        <v>78</v>
      </c>
      <c r="P25" s="50" t="s">
        <v>78</v>
      </c>
      <c r="Q25" s="50" t="s">
        <v>78</v>
      </c>
      <c r="R25" s="50" t="s">
        <v>78</v>
      </c>
      <c r="S25" s="50" t="s">
        <v>78</v>
      </c>
      <c r="T25" s="50" t="s">
        <v>82</v>
      </c>
      <c r="U25" s="50" t="s">
        <v>78</v>
      </c>
      <c r="V25" s="50" t="s">
        <v>78</v>
      </c>
      <c r="W25" s="50" t="s">
        <v>78</v>
      </c>
      <c r="X25" s="50" t="s">
        <v>78</v>
      </c>
      <c r="Y25" s="50" t="s">
        <v>78</v>
      </c>
      <c r="Z25" s="50" t="s">
        <v>78</v>
      </c>
      <c r="AA25" s="50" t="s">
        <v>82</v>
      </c>
      <c r="AB25" s="50" t="s">
        <v>78</v>
      </c>
      <c r="AC25" s="50" t="s">
        <v>78</v>
      </c>
      <c r="AD25" s="50" t="s">
        <v>82</v>
      </c>
      <c r="AE25" s="56">
        <f t="shared" si="1"/>
        <v>16</v>
      </c>
      <c r="AF25" s="50" t="s">
        <v>139</v>
      </c>
      <c r="AG25" s="56">
        <f>IFERROR(VLOOKUP(AF25,'Fórmulas '!$B$26:$C$30,2,0),"")</f>
        <v>4</v>
      </c>
      <c r="AH25" s="56" t="str">
        <f t="shared" si="8"/>
        <v>CATASTRÓFICO</v>
      </c>
      <c r="AI25" s="66">
        <f>+IFERROR(VLOOKUP(AH25,'Fórmulas '!$E$28:$F$30,2,),"")</f>
        <v>5</v>
      </c>
      <c r="AJ25" s="67" t="str">
        <f>IFERROR(VLOOKUP(CONCATENATE(AG25,AI25),'Fórmulas '!$J$47:$K$71,2,),"")</f>
        <v>EXTREMO</v>
      </c>
      <c r="AK25" s="110" t="s">
        <v>269</v>
      </c>
      <c r="AL25" s="50" t="s">
        <v>270</v>
      </c>
      <c r="AM25" s="50" t="s">
        <v>271</v>
      </c>
      <c r="AN25" s="50" t="s">
        <v>87</v>
      </c>
      <c r="AO25" s="50" t="s">
        <v>88</v>
      </c>
      <c r="AP25" s="50">
        <v>15</v>
      </c>
      <c r="AQ25" s="50">
        <v>5</v>
      </c>
      <c r="AR25" s="50">
        <v>0</v>
      </c>
      <c r="AS25" s="50">
        <v>10</v>
      </c>
      <c r="AT25" s="50">
        <v>15</v>
      </c>
      <c r="AU25" s="50">
        <v>10</v>
      </c>
      <c r="AV25" s="50">
        <v>30</v>
      </c>
      <c r="AW25" s="50">
        <v>85</v>
      </c>
      <c r="AX25" s="122" t="str">
        <f t="shared" si="2"/>
        <v>DISMINUYE DOS PUNTOS</v>
      </c>
      <c r="AY25" s="56">
        <v>4</v>
      </c>
      <c r="AZ25" s="56" t="str">
        <f t="shared" si="3"/>
        <v>IMPROBABLE</v>
      </c>
      <c r="BA25" s="66">
        <f t="shared" si="4"/>
        <v>2</v>
      </c>
      <c r="BB25" s="104" t="str">
        <f t="shared" si="5"/>
        <v>CATASTRÓFICO</v>
      </c>
      <c r="BC25" s="56">
        <f t="shared" si="6"/>
        <v>5</v>
      </c>
      <c r="BD25" s="104" t="str">
        <f>IFERROR(VLOOKUP(CONCATENATE(BA25,BC25),'Fórmulas '!$J$47:$K$71,2,),"")</f>
        <v>EXTREMO</v>
      </c>
      <c r="BE25" s="50">
        <v>0</v>
      </c>
      <c r="BF25" s="50" t="s">
        <v>260</v>
      </c>
      <c r="BG25" s="50" t="s">
        <v>261</v>
      </c>
      <c r="BH25" s="51" t="s">
        <v>272</v>
      </c>
      <c r="BI25" s="50" t="s">
        <v>273</v>
      </c>
      <c r="BJ25" s="50" t="s">
        <v>264</v>
      </c>
      <c r="BK25" s="9" t="s">
        <v>97</v>
      </c>
      <c r="BL25" s="50" t="s">
        <v>274</v>
      </c>
      <c r="BM25" s="9" t="s">
        <v>97</v>
      </c>
      <c r="BN25" s="22"/>
      <c r="BO25" s="22"/>
      <c r="BP25" s="167" t="s">
        <v>275</v>
      </c>
      <c r="BQ25" s="192" t="s">
        <v>276</v>
      </c>
      <c r="BR25" s="22"/>
    </row>
    <row r="26" spans="1:123" ht="240" hidden="1" x14ac:dyDescent="0.25">
      <c r="A26" s="82" t="s">
        <v>277</v>
      </c>
      <c r="B26" s="58" t="str">
        <f>VLOOKUP(A26,'Fórmulas '!$B$47:$C$66,2,FALSE)</f>
        <v>lanear, organizar, ejecutar y hacer seguimiento a las acciones que promuevan el desarrollo del talento Humano durante el ciclo de vida laboral de los servidores públicos del instituto.</v>
      </c>
      <c r="C26" s="50" t="str">
        <f>VLOOKUP(A26,'Fórmulas '!$F$47:$G$66,2,FALSE)</f>
        <v>Jefe de Oficina de Talento Humano</v>
      </c>
      <c r="D26" s="99" t="s">
        <v>278</v>
      </c>
      <c r="E26" s="85" t="s">
        <v>135</v>
      </c>
      <c r="F26" s="85" t="s">
        <v>135</v>
      </c>
      <c r="G26" s="85" t="s">
        <v>135</v>
      </c>
      <c r="H26" s="85" t="s">
        <v>135</v>
      </c>
      <c r="I26" s="56" t="s">
        <v>79</v>
      </c>
      <c r="J26" s="84" t="s">
        <v>279</v>
      </c>
      <c r="K26" s="84" t="s">
        <v>280</v>
      </c>
      <c r="L26" s="85" t="s">
        <v>135</v>
      </c>
      <c r="M26" s="85" t="s">
        <v>135</v>
      </c>
      <c r="N26" s="85" t="s">
        <v>135</v>
      </c>
      <c r="O26" s="85" t="s">
        <v>82</v>
      </c>
      <c r="P26" s="85" t="s">
        <v>78</v>
      </c>
      <c r="Q26" s="85" t="s">
        <v>135</v>
      </c>
      <c r="R26" s="85" t="s">
        <v>78</v>
      </c>
      <c r="S26" s="85" t="s">
        <v>82</v>
      </c>
      <c r="T26" s="85" t="s">
        <v>82</v>
      </c>
      <c r="U26" s="85" t="s">
        <v>135</v>
      </c>
      <c r="V26" s="85" t="s">
        <v>135</v>
      </c>
      <c r="W26" s="85" t="s">
        <v>135</v>
      </c>
      <c r="X26" s="85" t="s">
        <v>135</v>
      </c>
      <c r="Y26" s="85" t="s">
        <v>135</v>
      </c>
      <c r="Z26" s="85" t="s">
        <v>135</v>
      </c>
      <c r="AA26" s="85" t="s">
        <v>135</v>
      </c>
      <c r="AB26" s="85" t="s">
        <v>135</v>
      </c>
      <c r="AC26" s="85" t="s">
        <v>82</v>
      </c>
      <c r="AD26" s="85" t="s">
        <v>82</v>
      </c>
      <c r="AE26" s="56">
        <f t="shared" si="1"/>
        <v>14</v>
      </c>
      <c r="AF26" s="85" t="s">
        <v>139</v>
      </c>
      <c r="AG26" s="56">
        <f>IFERROR(VLOOKUP(AF26,'Fórmulas '!$B$26:$C$30,2,0),"")</f>
        <v>4</v>
      </c>
      <c r="AH26" s="56" t="str">
        <f t="shared" si="8"/>
        <v>CATASTRÓFICO</v>
      </c>
      <c r="AI26" s="66">
        <f>+IFERROR(VLOOKUP(AH26,'Fórmulas '!$E$28:$F$30,2,),"")</f>
        <v>5</v>
      </c>
      <c r="AJ26" s="67" t="str">
        <f>IFERROR(VLOOKUP(CONCATENATE(AG26,AI26),'Fórmulas '!$J$47:$K$71,2,),"")</f>
        <v>EXTREMO</v>
      </c>
      <c r="AK26" s="117" t="s">
        <v>281</v>
      </c>
      <c r="AL26" s="84" t="s">
        <v>282</v>
      </c>
      <c r="AM26" s="84" t="s">
        <v>283</v>
      </c>
      <c r="AN26" s="85" t="s">
        <v>87</v>
      </c>
      <c r="AO26" s="85" t="s">
        <v>127</v>
      </c>
      <c r="AP26" s="85">
        <v>0</v>
      </c>
      <c r="AQ26" s="85">
        <v>5</v>
      </c>
      <c r="AR26" s="85">
        <v>0</v>
      </c>
      <c r="AS26" s="85">
        <v>10</v>
      </c>
      <c r="AT26" s="85">
        <v>15</v>
      </c>
      <c r="AU26" s="85">
        <v>10</v>
      </c>
      <c r="AV26" s="85">
        <v>0</v>
      </c>
      <c r="AW26" s="85">
        <v>40</v>
      </c>
      <c r="AX26" s="122" t="str">
        <f t="shared" si="2"/>
        <v>DISMINUYE CERO PUNTOS</v>
      </c>
      <c r="AY26" s="56">
        <v>4</v>
      </c>
      <c r="AZ26" s="56" t="str">
        <f t="shared" si="3"/>
        <v>PROBABLE'</v>
      </c>
      <c r="BA26" s="66">
        <f t="shared" si="4"/>
        <v>4</v>
      </c>
      <c r="BB26" s="104" t="str">
        <f t="shared" si="5"/>
        <v>CATASTRÓFICO</v>
      </c>
      <c r="BC26" s="56">
        <f t="shared" si="6"/>
        <v>5</v>
      </c>
      <c r="BD26" s="104" t="str">
        <f>IFERROR(VLOOKUP(CONCATENATE(BA26,BC26),'Fórmulas '!$J$47:$K$71,2,),"")</f>
        <v>EXTREMO</v>
      </c>
      <c r="BE26" s="86">
        <v>12</v>
      </c>
      <c r="BF26" s="56" t="s">
        <v>90</v>
      </c>
      <c r="BG26" s="85" t="s">
        <v>284</v>
      </c>
      <c r="BH26" s="125" t="s">
        <v>285</v>
      </c>
      <c r="BI26" s="84" t="s">
        <v>286</v>
      </c>
      <c r="BJ26" s="84" t="s">
        <v>287</v>
      </c>
      <c r="BK26" s="84" t="s">
        <v>288</v>
      </c>
      <c r="BL26" s="84" t="s">
        <v>289</v>
      </c>
      <c r="BM26" s="84" t="s">
        <v>288</v>
      </c>
      <c r="BN26" s="85"/>
      <c r="BO26" s="85"/>
      <c r="BP26" s="85"/>
      <c r="BQ26" s="85"/>
      <c r="BR26" s="85"/>
    </row>
    <row r="27" spans="1:123" ht="405" hidden="1" x14ac:dyDescent="0.25">
      <c r="A27" s="83" t="s">
        <v>277</v>
      </c>
      <c r="B27" s="58" t="str">
        <f>VLOOKUP(A27,'Fórmulas '!$B$47:$C$66,2,FALSE)</f>
        <v>lanear, organizar, ejecutar y hacer seguimiento a las acciones que promuevan el desarrollo del talento Humano durante el ciclo de vida laboral de los servidores públicos del instituto.</v>
      </c>
      <c r="C27" s="50" t="str">
        <f>VLOOKUP(A27,'Fórmulas '!$F$47:$G$66,2,FALSE)</f>
        <v>Jefe de Oficina de Talento Humano</v>
      </c>
      <c r="D27" s="100" t="s">
        <v>290</v>
      </c>
      <c r="E27" s="88" t="s">
        <v>135</v>
      </c>
      <c r="F27" s="88" t="s">
        <v>135</v>
      </c>
      <c r="G27" s="88" t="s">
        <v>135</v>
      </c>
      <c r="H27" s="88" t="s">
        <v>135</v>
      </c>
      <c r="I27" s="109" t="s">
        <v>79</v>
      </c>
      <c r="J27" s="87" t="s">
        <v>291</v>
      </c>
      <c r="K27" s="87" t="s">
        <v>292</v>
      </c>
      <c r="L27" s="88" t="s">
        <v>135</v>
      </c>
      <c r="M27" s="88" t="s">
        <v>135</v>
      </c>
      <c r="N27" s="88" t="s">
        <v>135</v>
      </c>
      <c r="O27" s="88" t="s">
        <v>135</v>
      </c>
      <c r="P27" s="88" t="s">
        <v>135</v>
      </c>
      <c r="Q27" s="88" t="s">
        <v>135</v>
      </c>
      <c r="R27" s="88" t="s">
        <v>82</v>
      </c>
      <c r="S27" s="88" t="s">
        <v>135</v>
      </c>
      <c r="T27" s="88" t="s">
        <v>78</v>
      </c>
      <c r="U27" s="88" t="s">
        <v>78</v>
      </c>
      <c r="V27" s="88" t="s">
        <v>135</v>
      </c>
      <c r="W27" s="88" t="s">
        <v>135</v>
      </c>
      <c r="X27" s="88" t="s">
        <v>135</v>
      </c>
      <c r="Y27" s="88" t="s">
        <v>135</v>
      </c>
      <c r="Z27" s="88" t="s">
        <v>135</v>
      </c>
      <c r="AA27" s="88" t="s">
        <v>135</v>
      </c>
      <c r="AB27" s="88" t="s">
        <v>135</v>
      </c>
      <c r="AC27" s="88" t="s">
        <v>82</v>
      </c>
      <c r="AD27" s="88" t="s">
        <v>82</v>
      </c>
      <c r="AE27" s="56">
        <f t="shared" si="1"/>
        <v>16</v>
      </c>
      <c r="AF27" s="88" t="s">
        <v>83</v>
      </c>
      <c r="AG27" s="56">
        <f>IFERROR(VLOOKUP(AF27,'Fórmulas '!$B$26:$C$30,2,0),"")</f>
        <v>3</v>
      </c>
      <c r="AH27" s="56" t="str">
        <f t="shared" si="8"/>
        <v>CATASTRÓFICO</v>
      </c>
      <c r="AI27" s="66">
        <f>+IFERROR(VLOOKUP(AH27,'Fórmulas '!$E$28:$F$30,2,),"")</f>
        <v>5</v>
      </c>
      <c r="AJ27" s="67" t="str">
        <f>IFERROR(VLOOKUP(CONCATENATE(AG27,AI27),'Fórmulas '!$J$47:$K$71,2,),"")</f>
        <v>EXTREMO</v>
      </c>
      <c r="AK27" s="118" t="s">
        <v>293</v>
      </c>
      <c r="AL27" s="50" t="s">
        <v>294</v>
      </c>
      <c r="AM27" s="86" t="s">
        <v>295</v>
      </c>
      <c r="AN27" s="88" t="s">
        <v>87</v>
      </c>
      <c r="AO27" s="88" t="s">
        <v>127</v>
      </c>
      <c r="AP27" s="88">
        <v>15</v>
      </c>
      <c r="AQ27" s="88">
        <v>5</v>
      </c>
      <c r="AR27" s="88">
        <v>0</v>
      </c>
      <c r="AS27" s="88">
        <v>10</v>
      </c>
      <c r="AT27" s="88">
        <v>15</v>
      </c>
      <c r="AU27" s="88">
        <v>10</v>
      </c>
      <c r="AV27" s="88">
        <v>0</v>
      </c>
      <c r="AW27" s="88">
        <v>55</v>
      </c>
      <c r="AX27" s="122" t="str">
        <f t="shared" si="2"/>
        <v>DISMINUYE UN PUNTO</v>
      </c>
      <c r="AY27" s="56">
        <v>3</v>
      </c>
      <c r="AZ27" s="56" t="str">
        <f t="shared" si="3"/>
        <v>IMPROBABLE</v>
      </c>
      <c r="BA27" s="66">
        <f t="shared" si="4"/>
        <v>2</v>
      </c>
      <c r="BB27" s="104" t="str">
        <f t="shared" si="5"/>
        <v>CATASTRÓFICO</v>
      </c>
      <c r="BC27" s="56">
        <f t="shared" si="6"/>
        <v>5</v>
      </c>
      <c r="BD27" s="104" t="str">
        <f>IFERROR(VLOOKUP(CONCATENATE(BA27,BC27),'Fórmulas '!$J$47:$K$71,2,),"")</f>
        <v>EXTREMO</v>
      </c>
      <c r="BE27" s="89">
        <v>12</v>
      </c>
      <c r="BF27" s="109" t="s">
        <v>90</v>
      </c>
      <c r="BG27" s="88" t="s">
        <v>296</v>
      </c>
      <c r="BH27" s="126" t="s">
        <v>297</v>
      </c>
      <c r="BI27" s="87" t="s">
        <v>298</v>
      </c>
      <c r="BJ27" s="84" t="s">
        <v>299</v>
      </c>
      <c r="BK27" s="84" t="s">
        <v>300</v>
      </c>
      <c r="BL27" s="87" t="s">
        <v>301</v>
      </c>
      <c r="BM27" s="84" t="s">
        <v>300</v>
      </c>
      <c r="BN27" s="88"/>
      <c r="BO27" s="88"/>
      <c r="BP27" s="88"/>
      <c r="BQ27" s="88"/>
      <c r="BR27" s="87"/>
    </row>
    <row r="28" spans="1:123" ht="345" hidden="1" x14ac:dyDescent="0.25">
      <c r="A28" s="67" t="s">
        <v>302</v>
      </c>
      <c r="B28" s="58" t="str">
        <f>VLOOKUP(A28,'Fórmulas '!$B$47:$C$66,2,FALSE)</f>
        <v>Coordinar el desarrollo de la función archivística en Indeportes Antioquia, mediante la administración de actividades e instrumentos propios de la gestión documental, garantizando así la eficacia en la conformación del sistema de archivos institucional y la preservación de la información durante el ciclo vital de los documentos.</v>
      </c>
      <c r="C28" s="50" t="str">
        <f>VLOOKUP(A28,'Fórmulas '!$F$47:$G$66,2,FALSE)</f>
        <v> Profesional Universitario Coordinador de Equipo "CADA".</v>
      </c>
      <c r="D28" s="71" t="s">
        <v>303</v>
      </c>
      <c r="E28" s="67" t="s">
        <v>78</v>
      </c>
      <c r="F28" s="67" t="s">
        <v>78</v>
      </c>
      <c r="G28" s="69" t="s">
        <v>78</v>
      </c>
      <c r="H28" s="69" t="s">
        <v>78</v>
      </c>
      <c r="I28" s="69" t="s">
        <v>79</v>
      </c>
      <c r="J28" s="73" t="s">
        <v>304</v>
      </c>
      <c r="K28" s="73" t="s">
        <v>305</v>
      </c>
      <c r="L28" s="67" t="s">
        <v>78</v>
      </c>
      <c r="M28" s="67" t="s">
        <v>78</v>
      </c>
      <c r="N28" s="67" t="s">
        <v>82</v>
      </c>
      <c r="O28" s="67" t="s">
        <v>82</v>
      </c>
      <c r="P28" s="67" t="s">
        <v>78</v>
      </c>
      <c r="Q28" s="67" t="s">
        <v>82</v>
      </c>
      <c r="R28" s="67" t="s">
        <v>82</v>
      </c>
      <c r="S28" s="67" t="s">
        <v>82</v>
      </c>
      <c r="T28" s="67" t="s">
        <v>78</v>
      </c>
      <c r="U28" s="67" t="s">
        <v>82</v>
      </c>
      <c r="V28" s="67" t="s">
        <v>82</v>
      </c>
      <c r="W28" s="67" t="s">
        <v>78</v>
      </c>
      <c r="X28" s="67" t="s">
        <v>82</v>
      </c>
      <c r="Y28" s="67" t="s">
        <v>82</v>
      </c>
      <c r="Z28" s="67" t="s">
        <v>78</v>
      </c>
      <c r="AA28" s="67" t="s">
        <v>82</v>
      </c>
      <c r="AB28" s="67" t="s">
        <v>82</v>
      </c>
      <c r="AC28" s="67" t="s">
        <v>82</v>
      </c>
      <c r="AD28" s="67" t="s">
        <v>82</v>
      </c>
      <c r="AE28" s="56">
        <f t="shared" si="1"/>
        <v>6</v>
      </c>
      <c r="AF28" s="67" t="s">
        <v>106</v>
      </c>
      <c r="AG28" s="56">
        <f>IFERROR(VLOOKUP(AF28,'Fórmulas '!$B$26:$C$30,2,0),"")</f>
        <v>1</v>
      </c>
      <c r="AH28" s="56" t="str">
        <f t="shared" si="8"/>
        <v>MAYOR</v>
      </c>
      <c r="AI28" s="66">
        <f>+IFERROR(VLOOKUP(AH28,'Fórmulas '!$E$28:$F$30,2,),"")</f>
        <v>4</v>
      </c>
      <c r="AJ28" s="67" t="str">
        <f>IFERROR(VLOOKUP(CONCATENATE(AG28,AI28),'Fórmulas '!$J$47:$K$71,2,),"")</f>
        <v>ALTO</v>
      </c>
      <c r="AK28" s="71" t="s">
        <v>306</v>
      </c>
      <c r="AL28" s="72" t="s">
        <v>307</v>
      </c>
      <c r="AM28" s="73" t="s">
        <v>308</v>
      </c>
      <c r="AN28" s="67" t="s">
        <v>87</v>
      </c>
      <c r="AO28" s="67" t="s">
        <v>88</v>
      </c>
      <c r="AP28" s="67">
        <v>15</v>
      </c>
      <c r="AQ28" s="67">
        <v>5</v>
      </c>
      <c r="AR28" s="67">
        <v>0</v>
      </c>
      <c r="AS28" s="67">
        <v>10</v>
      </c>
      <c r="AT28" s="67">
        <v>15</v>
      </c>
      <c r="AU28" s="67">
        <v>0</v>
      </c>
      <c r="AV28" s="67">
        <v>0</v>
      </c>
      <c r="AW28" s="67">
        <f t="shared" ref="AW28:AW44" si="9">SUM(AP28:AV28)</f>
        <v>45</v>
      </c>
      <c r="AX28" s="122" t="str">
        <f t="shared" si="2"/>
        <v>DISMINUYE CERO PUNTOS</v>
      </c>
      <c r="AY28" s="56">
        <f t="shared" ref="AY28:AY34" si="10">AG28</f>
        <v>1</v>
      </c>
      <c r="AZ28" s="56" t="str">
        <f t="shared" si="3"/>
        <v>RARA VEZ</v>
      </c>
      <c r="BA28" s="66">
        <f t="shared" si="4"/>
        <v>1</v>
      </c>
      <c r="BB28" s="104" t="str">
        <f t="shared" si="5"/>
        <v>MAYOR</v>
      </c>
      <c r="BC28" s="56">
        <f t="shared" si="6"/>
        <v>4</v>
      </c>
      <c r="BD28" s="104" t="str">
        <f>IFERROR(VLOOKUP(CONCATENATE(BA28,BC28),'Fórmulas '!$J$47:$K$71,2,),"")</f>
        <v>ALTO</v>
      </c>
      <c r="BE28" s="69">
        <f>IFERROR(BC28*BA28,"")</f>
        <v>4</v>
      </c>
      <c r="BF28" s="67" t="s">
        <v>90</v>
      </c>
      <c r="BG28" s="67" t="s">
        <v>156</v>
      </c>
      <c r="BH28" s="123" t="s">
        <v>309</v>
      </c>
      <c r="BI28" s="67" t="s">
        <v>310</v>
      </c>
      <c r="BJ28" s="105" t="s">
        <v>311</v>
      </c>
      <c r="BK28" s="72" t="s">
        <v>312</v>
      </c>
      <c r="BL28" s="73" t="s">
        <v>313</v>
      </c>
      <c r="BM28" s="72" t="s">
        <v>312</v>
      </c>
      <c r="BN28" s="70"/>
      <c r="BO28" s="72"/>
      <c r="BP28" s="68"/>
      <c r="BQ28" s="68"/>
      <c r="BR28" s="75"/>
    </row>
    <row r="29" spans="1:123" ht="240" hidden="1" x14ac:dyDescent="0.25">
      <c r="A29" s="50" t="s">
        <v>314</v>
      </c>
      <c r="B29" s="58" t="str">
        <f>VLOOKUP(A29,'Fórmulas '!$B$47:$C$66,2,FALSE)</f>
        <v>Garantizar que contrataciones con clientes y proveedores de la entidad se realicen con calidad, oportunidad, eficiencia y cumpliendo de los términos legales.</v>
      </c>
      <c r="C29" s="50" t="str">
        <f>VLOOKUP(A29,'Fórmulas '!$F$47:$G$66,2,FALSE)</f>
        <v>Jefe de Oficina Jurídica</v>
      </c>
      <c r="D29" s="90" t="s">
        <v>315</v>
      </c>
      <c r="E29" s="10" t="s">
        <v>78</v>
      </c>
      <c r="F29" s="10" t="s">
        <v>78</v>
      </c>
      <c r="G29" s="10" t="s">
        <v>78</v>
      </c>
      <c r="H29" s="10" t="s">
        <v>78</v>
      </c>
      <c r="I29" s="10" t="s">
        <v>79</v>
      </c>
      <c r="J29" s="61" t="s">
        <v>316</v>
      </c>
      <c r="K29" s="61" t="s">
        <v>317</v>
      </c>
      <c r="L29" s="10" t="s">
        <v>78</v>
      </c>
      <c r="M29" s="10" t="s">
        <v>78</v>
      </c>
      <c r="N29" s="10" t="s">
        <v>78</v>
      </c>
      <c r="O29" s="10" t="s">
        <v>78</v>
      </c>
      <c r="P29" s="10" t="s">
        <v>78</v>
      </c>
      <c r="Q29" s="10" t="s">
        <v>78</v>
      </c>
      <c r="R29" s="10" t="s">
        <v>78</v>
      </c>
      <c r="S29" s="10" t="s">
        <v>78</v>
      </c>
      <c r="T29" s="10" t="s">
        <v>82</v>
      </c>
      <c r="U29" s="10" t="s">
        <v>78</v>
      </c>
      <c r="V29" s="10" t="s">
        <v>78</v>
      </c>
      <c r="W29" s="10" t="s">
        <v>78</v>
      </c>
      <c r="X29" s="10" t="s">
        <v>78</v>
      </c>
      <c r="Y29" s="10" t="s">
        <v>78</v>
      </c>
      <c r="Z29" s="10" t="s">
        <v>78</v>
      </c>
      <c r="AA29" s="10" t="s">
        <v>82</v>
      </c>
      <c r="AB29" s="10" t="s">
        <v>78</v>
      </c>
      <c r="AC29" s="10" t="s">
        <v>78</v>
      </c>
      <c r="AD29" s="10" t="s">
        <v>82</v>
      </c>
      <c r="AE29" s="56">
        <f t="shared" si="1"/>
        <v>16</v>
      </c>
      <c r="AF29" s="63" t="s">
        <v>139</v>
      </c>
      <c r="AG29" s="56">
        <f>IFERROR(VLOOKUP(AF29,'Fórmulas '!$B$26:$C$30,2,0),"")</f>
        <v>4</v>
      </c>
      <c r="AH29" s="56" t="str">
        <f t="shared" si="8"/>
        <v>CATASTRÓFICO</v>
      </c>
      <c r="AI29" s="66">
        <f>+IFERROR(VLOOKUP(AH29,'Fórmulas '!$E$28:$F$30,2,),"")</f>
        <v>5</v>
      </c>
      <c r="AJ29" s="67" t="str">
        <f>IFERROR(VLOOKUP(CONCATENATE(AG29,AI29),'Fórmulas '!$J$47:$K$71,2,),"")</f>
        <v>EXTREMO</v>
      </c>
      <c r="AK29" s="71" t="s">
        <v>318</v>
      </c>
      <c r="AL29" s="50" t="s">
        <v>319</v>
      </c>
      <c r="AM29" s="62" t="s">
        <v>320</v>
      </c>
      <c r="AN29" s="10" t="s">
        <v>87</v>
      </c>
      <c r="AO29" s="10" t="s">
        <v>88</v>
      </c>
      <c r="AP29" s="10">
        <v>15</v>
      </c>
      <c r="AQ29" s="10">
        <v>5</v>
      </c>
      <c r="AR29" s="10">
        <v>0</v>
      </c>
      <c r="AS29" s="10">
        <v>10</v>
      </c>
      <c r="AT29" s="10">
        <v>15</v>
      </c>
      <c r="AU29" s="10">
        <v>10</v>
      </c>
      <c r="AV29" s="10">
        <v>30</v>
      </c>
      <c r="AW29" s="10">
        <f t="shared" si="9"/>
        <v>85</v>
      </c>
      <c r="AX29" s="122" t="str">
        <f t="shared" si="2"/>
        <v>DISMINUYE DOS PUNTOS</v>
      </c>
      <c r="AY29" s="56">
        <f t="shared" si="10"/>
        <v>4</v>
      </c>
      <c r="AZ29" s="56" t="str">
        <f t="shared" si="3"/>
        <v>IMPROBABLE</v>
      </c>
      <c r="BA29" s="66">
        <f t="shared" si="4"/>
        <v>2</v>
      </c>
      <c r="BB29" s="104" t="str">
        <f t="shared" si="5"/>
        <v>CATASTRÓFICO</v>
      </c>
      <c r="BC29" s="56">
        <f t="shared" si="6"/>
        <v>5</v>
      </c>
      <c r="BD29" s="104" t="str">
        <f>IFERROR(VLOOKUP(CONCATENATE(BA29,BC29),'Fórmulas '!$J$47:$K$71,2,),"")</f>
        <v>EXTREMO</v>
      </c>
      <c r="BE29" s="10">
        <f>IFERROR(BA29*BC29,"")</f>
        <v>10</v>
      </c>
      <c r="BF29" s="10" t="s">
        <v>260</v>
      </c>
      <c r="BG29" s="10" t="s">
        <v>321</v>
      </c>
      <c r="BH29" s="51" t="s">
        <v>322</v>
      </c>
      <c r="BI29" s="50" t="s">
        <v>323</v>
      </c>
      <c r="BJ29" s="50" t="s">
        <v>324</v>
      </c>
      <c r="BK29" s="50" t="s">
        <v>97</v>
      </c>
      <c r="BL29" s="194" t="s">
        <v>324</v>
      </c>
      <c r="BM29" s="195" t="s">
        <v>325</v>
      </c>
      <c r="BN29" s="9"/>
      <c r="BO29" s="9"/>
      <c r="BP29" s="196" t="s">
        <v>326</v>
      </c>
      <c r="BQ29" s="196" t="s">
        <v>327</v>
      </c>
      <c r="BR29" s="22"/>
    </row>
    <row r="30" spans="1:123" ht="150" hidden="1" x14ac:dyDescent="0.25">
      <c r="A30" s="50" t="s">
        <v>314</v>
      </c>
      <c r="B30" s="58" t="str">
        <f>VLOOKUP(A30,'Fórmulas '!$B$47:$C$66,2,FALSE)</f>
        <v>Garantizar que contrataciones con clientes y proveedores de la entidad se realicen con calidad, oportunidad, eficiencia y cumpliendo de los términos legales.</v>
      </c>
      <c r="C30" s="50" t="str">
        <f>VLOOKUP(A30,'Fórmulas '!$F$47:$G$66,2,FALSE)</f>
        <v>Jefe de Oficina Jurídica</v>
      </c>
      <c r="D30" s="110" t="s">
        <v>328</v>
      </c>
      <c r="E30" s="64" t="s">
        <v>78</v>
      </c>
      <c r="F30" s="64" t="s">
        <v>78</v>
      </c>
      <c r="G30" s="64" t="s">
        <v>78</v>
      </c>
      <c r="H30" s="64" t="s">
        <v>78</v>
      </c>
      <c r="I30" s="64" t="s">
        <v>79</v>
      </c>
      <c r="J30" s="96" t="s">
        <v>329</v>
      </c>
      <c r="K30" s="61" t="s">
        <v>330</v>
      </c>
      <c r="L30" s="10" t="s">
        <v>78</v>
      </c>
      <c r="M30" s="10" t="s">
        <v>78</v>
      </c>
      <c r="N30" s="10" t="s">
        <v>78</v>
      </c>
      <c r="O30" s="10" t="s">
        <v>78</v>
      </c>
      <c r="P30" s="10" t="s">
        <v>78</v>
      </c>
      <c r="Q30" s="10" t="s">
        <v>78</v>
      </c>
      <c r="R30" s="10" t="s">
        <v>78</v>
      </c>
      <c r="S30" s="10" t="s">
        <v>78</v>
      </c>
      <c r="T30" s="10" t="s">
        <v>82</v>
      </c>
      <c r="U30" s="10" t="s">
        <v>78</v>
      </c>
      <c r="V30" s="10" t="s">
        <v>78</v>
      </c>
      <c r="W30" s="10" t="s">
        <v>78</v>
      </c>
      <c r="X30" s="10" t="s">
        <v>78</v>
      </c>
      <c r="Y30" s="10" t="s">
        <v>78</v>
      </c>
      <c r="Z30" s="10" t="s">
        <v>78</v>
      </c>
      <c r="AA30" s="10" t="s">
        <v>82</v>
      </c>
      <c r="AB30" s="10" t="s">
        <v>78</v>
      </c>
      <c r="AC30" s="10" t="s">
        <v>78</v>
      </c>
      <c r="AD30" s="10" t="s">
        <v>82</v>
      </c>
      <c r="AE30" s="56">
        <f t="shared" si="1"/>
        <v>16</v>
      </c>
      <c r="AF30" s="63" t="s">
        <v>139</v>
      </c>
      <c r="AG30" s="56">
        <f>IFERROR(VLOOKUP(AF30,'Fórmulas '!$B$26:$C$30,2,0),"")</f>
        <v>4</v>
      </c>
      <c r="AH30" s="56" t="str">
        <f t="shared" si="8"/>
        <v>CATASTRÓFICO</v>
      </c>
      <c r="AI30" s="66">
        <f>+IFERROR(VLOOKUP(AH30,'Fórmulas '!$E$28:$F$30,2,),"")</f>
        <v>5</v>
      </c>
      <c r="AJ30" s="67" t="str">
        <f>IFERROR(VLOOKUP(CONCATENATE(AG30,AI30),'Fórmulas '!$J$47:$K$71,2,),"")</f>
        <v>EXTREMO</v>
      </c>
      <c r="AK30" s="71" t="s">
        <v>331</v>
      </c>
      <c r="AL30" s="50" t="s">
        <v>332</v>
      </c>
      <c r="AM30" s="62" t="s">
        <v>333</v>
      </c>
      <c r="AN30" s="10" t="s">
        <v>87</v>
      </c>
      <c r="AO30" s="10" t="s">
        <v>88</v>
      </c>
      <c r="AP30" s="10">
        <v>15</v>
      </c>
      <c r="AQ30" s="10">
        <v>5</v>
      </c>
      <c r="AR30" s="10">
        <v>0</v>
      </c>
      <c r="AS30" s="10">
        <v>10</v>
      </c>
      <c r="AT30" s="10">
        <v>15</v>
      </c>
      <c r="AU30" s="10">
        <v>10</v>
      </c>
      <c r="AV30" s="10">
        <v>30</v>
      </c>
      <c r="AW30" s="10">
        <f t="shared" si="9"/>
        <v>85</v>
      </c>
      <c r="AX30" s="122" t="str">
        <f t="shared" si="2"/>
        <v>DISMINUYE DOS PUNTOS</v>
      </c>
      <c r="AY30" s="56">
        <f t="shared" si="10"/>
        <v>4</v>
      </c>
      <c r="AZ30" s="56" t="str">
        <f t="shared" si="3"/>
        <v>IMPROBABLE</v>
      </c>
      <c r="BA30" s="66">
        <f t="shared" si="4"/>
        <v>2</v>
      </c>
      <c r="BB30" s="104" t="str">
        <f t="shared" si="5"/>
        <v>CATASTRÓFICO</v>
      </c>
      <c r="BC30" s="56">
        <f t="shared" si="6"/>
        <v>5</v>
      </c>
      <c r="BD30" s="104" t="str">
        <f>IFERROR(VLOOKUP(CONCATENATE(BA30,BC30),'Fórmulas '!$J$47:$K$71,2,),"")</f>
        <v>EXTREMO</v>
      </c>
      <c r="BE30" s="10">
        <f>IFERROR(BA30*BC30,"")</f>
        <v>10</v>
      </c>
      <c r="BF30" s="10" t="s">
        <v>260</v>
      </c>
      <c r="BG30" s="10" t="s">
        <v>321</v>
      </c>
      <c r="BH30" s="51" t="s">
        <v>322</v>
      </c>
      <c r="BI30" s="50" t="s">
        <v>334</v>
      </c>
      <c r="BJ30" s="50" t="s">
        <v>324</v>
      </c>
      <c r="BK30" s="50" t="s">
        <v>97</v>
      </c>
      <c r="BL30" s="194" t="s">
        <v>324</v>
      </c>
      <c r="BM30" s="195" t="s">
        <v>325</v>
      </c>
      <c r="BN30" s="9"/>
      <c r="BO30" s="9"/>
      <c r="BP30" s="196" t="s">
        <v>335</v>
      </c>
      <c r="BQ30" s="196" t="s">
        <v>336</v>
      </c>
      <c r="BR30" s="22"/>
    </row>
    <row r="31" spans="1:123" ht="135" hidden="1" x14ac:dyDescent="0.25">
      <c r="A31" s="50" t="s">
        <v>314</v>
      </c>
      <c r="B31" s="58" t="str">
        <f>VLOOKUP(A31,'Fórmulas '!$B$47:$C$66,2,FALSE)</f>
        <v>Garantizar que contrataciones con clientes y proveedores de la entidad se realicen con calidad, oportunidad, eficiencia y cumpliendo de los términos legales.</v>
      </c>
      <c r="C31" s="50" t="str">
        <f>VLOOKUP(A31,'Fórmulas '!$F$47:$G$66,2,FALSE)</f>
        <v>Jefe de Oficina Jurídica</v>
      </c>
      <c r="D31" s="90" t="s">
        <v>337</v>
      </c>
      <c r="E31" s="10" t="s">
        <v>78</v>
      </c>
      <c r="F31" s="10" t="s">
        <v>78</v>
      </c>
      <c r="G31" s="10" t="s">
        <v>78</v>
      </c>
      <c r="H31" s="10" t="s">
        <v>78</v>
      </c>
      <c r="I31" s="10" t="s">
        <v>79</v>
      </c>
      <c r="J31" s="51" t="s">
        <v>338</v>
      </c>
      <c r="K31" s="61" t="s">
        <v>339</v>
      </c>
      <c r="L31" s="10" t="s">
        <v>78</v>
      </c>
      <c r="M31" s="10" t="s">
        <v>78</v>
      </c>
      <c r="N31" s="10" t="s">
        <v>78</v>
      </c>
      <c r="O31" s="10" t="s">
        <v>78</v>
      </c>
      <c r="P31" s="10" t="s">
        <v>78</v>
      </c>
      <c r="Q31" s="10" t="s">
        <v>78</v>
      </c>
      <c r="R31" s="10" t="s">
        <v>78</v>
      </c>
      <c r="S31" s="10" t="s">
        <v>78</v>
      </c>
      <c r="T31" s="10" t="s">
        <v>78</v>
      </c>
      <c r="U31" s="10" t="s">
        <v>78</v>
      </c>
      <c r="V31" s="10" t="s">
        <v>78</v>
      </c>
      <c r="W31" s="10" t="s">
        <v>78</v>
      </c>
      <c r="X31" s="10" t="s">
        <v>78</v>
      </c>
      <c r="Y31" s="10" t="s">
        <v>78</v>
      </c>
      <c r="Z31" s="10" t="s">
        <v>78</v>
      </c>
      <c r="AA31" s="10" t="s">
        <v>82</v>
      </c>
      <c r="AB31" s="10" t="s">
        <v>78</v>
      </c>
      <c r="AC31" s="10" t="s">
        <v>78</v>
      </c>
      <c r="AD31" s="10" t="s">
        <v>82</v>
      </c>
      <c r="AE31" s="56">
        <f t="shared" si="1"/>
        <v>17</v>
      </c>
      <c r="AF31" s="63" t="s">
        <v>139</v>
      </c>
      <c r="AG31" s="56">
        <f>IFERROR(VLOOKUP(AF31,'Fórmulas '!$B$26:$C$30,2,0),"")</f>
        <v>4</v>
      </c>
      <c r="AH31" s="56" t="str">
        <f t="shared" si="8"/>
        <v>CATASTRÓFICO</v>
      </c>
      <c r="AI31" s="66">
        <f>+IFERROR(VLOOKUP(AH31,'Fórmulas '!$E$28:$F$30,2,),"")</f>
        <v>5</v>
      </c>
      <c r="AJ31" s="67" t="str">
        <f>IFERROR(VLOOKUP(CONCATENATE(AG31,AI31),'Fórmulas '!$J$47:$K$71,2,),"")</f>
        <v>EXTREMO</v>
      </c>
      <c r="AK31" s="71" t="s">
        <v>340</v>
      </c>
      <c r="AL31" s="50" t="s">
        <v>341</v>
      </c>
      <c r="AM31" s="62" t="s">
        <v>342</v>
      </c>
      <c r="AN31" s="10" t="s">
        <v>87</v>
      </c>
      <c r="AO31" s="10" t="s">
        <v>88</v>
      </c>
      <c r="AP31" s="10">
        <v>15</v>
      </c>
      <c r="AQ31" s="10">
        <v>5</v>
      </c>
      <c r="AR31" s="10">
        <v>0</v>
      </c>
      <c r="AS31" s="10">
        <v>10</v>
      </c>
      <c r="AT31" s="10">
        <v>15</v>
      </c>
      <c r="AU31" s="10">
        <v>10</v>
      </c>
      <c r="AV31" s="10">
        <v>30</v>
      </c>
      <c r="AW31" s="10">
        <f t="shared" si="9"/>
        <v>85</v>
      </c>
      <c r="AX31" s="122" t="str">
        <f t="shared" si="2"/>
        <v>DISMINUYE DOS PUNTOS</v>
      </c>
      <c r="AY31" s="56">
        <f t="shared" si="10"/>
        <v>4</v>
      </c>
      <c r="AZ31" s="56" t="str">
        <f t="shared" si="3"/>
        <v>IMPROBABLE</v>
      </c>
      <c r="BA31" s="66">
        <f t="shared" si="4"/>
        <v>2</v>
      </c>
      <c r="BB31" s="104" t="str">
        <f t="shared" si="5"/>
        <v>CATASTRÓFICO</v>
      </c>
      <c r="BC31" s="56">
        <f t="shared" si="6"/>
        <v>5</v>
      </c>
      <c r="BD31" s="104" t="str">
        <f>IFERROR(VLOOKUP(CONCATENATE(BA31,BC31),'Fórmulas '!$J$47:$K$71,2,),"")</f>
        <v>EXTREMO</v>
      </c>
      <c r="BE31" s="10">
        <f>IFERROR(BA31*BC31,"")</f>
        <v>10</v>
      </c>
      <c r="BF31" s="10" t="s">
        <v>260</v>
      </c>
      <c r="BG31" s="10" t="s">
        <v>321</v>
      </c>
      <c r="BH31" s="51" t="s">
        <v>322</v>
      </c>
      <c r="BI31" s="50" t="s">
        <v>343</v>
      </c>
      <c r="BJ31" s="50" t="s">
        <v>324</v>
      </c>
      <c r="BK31" s="50" t="s">
        <v>97</v>
      </c>
      <c r="BL31" s="194" t="s">
        <v>324</v>
      </c>
      <c r="BM31" s="195" t="s">
        <v>325</v>
      </c>
      <c r="BN31" s="9"/>
      <c r="BO31" s="9"/>
      <c r="BP31" s="196" t="s">
        <v>344</v>
      </c>
      <c r="BQ31" s="196" t="s">
        <v>336</v>
      </c>
      <c r="BR31" s="22"/>
    </row>
    <row r="32" spans="1:123" ht="105" hidden="1" x14ac:dyDescent="0.25">
      <c r="A32" s="50" t="s">
        <v>345</v>
      </c>
      <c r="B32" s="58" t="str">
        <f>VLOOKUP(A32,'Fórmulas '!$B$47:$C$66,2,FALSE)</f>
        <v>Realizar la planificación financiera, aplicación y custodia de los recursos financieros de la entidad y gestionar la transferencia de los mismos.</v>
      </c>
      <c r="C32" s="50" t="str">
        <f>VLOOKUP(A32,'Fórmulas '!$F$47:$G$66,2,FALSE)</f>
        <v>Subgerente Administrativo y Financiero</v>
      </c>
      <c r="D32" s="92" t="s">
        <v>346</v>
      </c>
      <c r="E32" s="10" t="s">
        <v>135</v>
      </c>
      <c r="F32" s="10" t="s">
        <v>135</v>
      </c>
      <c r="G32" s="10" t="s">
        <v>78</v>
      </c>
      <c r="H32" s="10" t="s">
        <v>78</v>
      </c>
      <c r="I32" s="10" t="s">
        <v>79</v>
      </c>
      <c r="J32" s="61" t="s">
        <v>347</v>
      </c>
      <c r="K32" s="61" t="s">
        <v>348</v>
      </c>
      <c r="L32" s="10" t="s">
        <v>135</v>
      </c>
      <c r="M32" s="10" t="s">
        <v>135</v>
      </c>
      <c r="N32" s="10" t="s">
        <v>135</v>
      </c>
      <c r="O32" s="10" t="s">
        <v>135</v>
      </c>
      <c r="P32" s="10" t="s">
        <v>135</v>
      </c>
      <c r="Q32" s="10" t="s">
        <v>135</v>
      </c>
      <c r="R32" s="10" t="s">
        <v>135</v>
      </c>
      <c r="S32" s="10" t="s">
        <v>135</v>
      </c>
      <c r="T32" s="10" t="s">
        <v>135</v>
      </c>
      <c r="U32" s="10" t="s">
        <v>135</v>
      </c>
      <c r="V32" s="10" t="s">
        <v>135</v>
      </c>
      <c r="W32" s="10" t="s">
        <v>135</v>
      </c>
      <c r="X32" s="10" t="s">
        <v>135</v>
      </c>
      <c r="Y32" s="10" t="s">
        <v>135</v>
      </c>
      <c r="Z32" s="10" t="s">
        <v>135</v>
      </c>
      <c r="AA32" s="10" t="s">
        <v>105</v>
      </c>
      <c r="AB32" s="10" t="s">
        <v>135</v>
      </c>
      <c r="AC32" s="10" t="s">
        <v>135</v>
      </c>
      <c r="AD32" s="10" t="s">
        <v>105</v>
      </c>
      <c r="AE32" s="56">
        <f t="shared" si="1"/>
        <v>17</v>
      </c>
      <c r="AF32" s="10" t="s">
        <v>83</v>
      </c>
      <c r="AG32" s="56">
        <f>IFERROR(VLOOKUP(AF32,'Fórmulas '!$B$26:$C$30,2,0),"")</f>
        <v>3</v>
      </c>
      <c r="AH32" s="56" t="str">
        <f t="shared" si="8"/>
        <v>CATASTRÓFICO</v>
      </c>
      <c r="AI32" s="66">
        <f>+IFERROR(VLOOKUP(AH32,'Fórmulas '!$E$28:$F$30,2,),"")</f>
        <v>5</v>
      </c>
      <c r="AJ32" s="67" t="str">
        <f>IFERROR(VLOOKUP(CONCATENATE(AG32,AI32),'Fórmulas '!$J$47:$K$71,2,),"")</f>
        <v>EXTREMO</v>
      </c>
      <c r="AK32" s="115" t="s">
        <v>349</v>
      </c>
      <c r="AL32" s="61" t="s">
        <v>350</v>
      </c>
      <c r="AM32" s="61" t="s">
        <v>351</v>
      </c>
      <c r="AN32" s="10" t="s">
        <v>87</v>
      </c>
      <c r="AO32" s="10" t="s">
        <v>127</v>
      </c>
      <c r="AP32" s="10">
        <v>15</v>
      </c>
      <c r="AQ32" s="10">
        <v>5</v>
      </c>
      <c r="AR32" s="10">
        <v>0</v>
      </c>
      <c r="AS32" s="10">
        <v>10</v>
      </c>
      <c r="AT32" s="10">
        <v>15</v>
      </c>
      <c r="AU32" s="10">
        <v>10</v>
      </c>
      <c r="AV32" s="10">
        <v>30</v>
      </c>
      <c r="AW32" s="10">
        <f t="shared" si="9"/>
        <v>85</v>
      </c>
      <c r="AX32" s="122" t="str">
        <f t="shared" si="2"/>
        <v>DISMINUYE DOS PUNTOS</v>
      </c>
      <c r="AY32" s="56">
        <f t="shared" si="10"/>
        <v>3</v>
      </c>
      <c r="AZ32" s="56" t="str">
        <f t="shared" si="3"/>
        <v>RARA VEZ</v>
      </c>
      <c r="BA32" s="66">
        <f t="shared" si="4"/>
        <v>1</v>
      </c>
      <c r="BB32" s="104" t="str">
        <f t="shared" si="5"/>
        <v>CATASTRÓFICO</v>
      </c>
      <c r="BC32" s="56">
        <f t="shared" si="6"/>
        <v>5</v>
      </c>
      <c r="BD32" s="104" t="str">
        <f>IFERROR(VLOOKUP(CONCATENATE(BA32,BC32),'Fórmulas '!$J$47:$K$71,2,),"")</f>
        <v>ALTO</v>
      </c>
      <c r="BE32" s="10">
        <f t="shared" ref="BE32:BE39" si="11">IFERROR(BC32*BA32,"")</f>
        <v>5</v>
      </c>
      <c r="BF32" s="10" t="s">
        <v>260</v>
      </c>
      <c r="BG32" s="10" t="s">
        <v>296</v>
      </c>
      <c r="BH32" s="61" t="s">
        <v>352</v>
      </c>
      <c r="BI32" s="61" t="s">
        <v>353</v>
      </c>
      <c r="BJ32" s="61" t="s">
        <v>215</v>
      </c>
      <c r="BK32" s="9" t="s">
        <v>97</v>
      </c>
      <c r="BL32" s="61" t="s">
        <v>215</v>
      </c>
      <c r="BM32" s="9" t="s">
        <v>97</v>
      </c>
      <c r="BN32" s="94"/>
      <c r="BO32" s="9"/>
      <c r="BP32" s="11"/>
      <c r="BQ32" s="11"/>
      <c r="BR32" s="11"/>
    </row>
    <row r="33" spans="1:70" ht="120" hidden="1" x14ac:dyDescent="0.25">
      <c r="A33" s="50" t="s">
        <v>345</v>
      </c>
      <c r="B33" s="58" t="str">
        <f>VLOOKUP(A33,'Fórmulas '!$B$47:$C$66,2,FALSE)</f>
        <v>Realizar la planificación financiera, aplicación y custodia de los recursos financieros de la entidad y gestionar la transferencia de los mismos.</v>
      </c>
      <c r="C33" s="50" t="str">
        <f>VLOOKUP(A33,'Fórmulas '!$F$47:$G$66,2,FALSE)</f>
        <v>Subgerente Administrativo y Financiero</v>
      </c>
      <c r="D33" s="92" t="s">
        <v>346</v>
      </c>
      <c r="E33" s="10" t="s">
        <v>135</v>
      </c>
      <c r="F33" s="10" t="s">
        <v>135</v>
      </c>
      <c r="G33" s="10" t="s">
        <v>78</v>
      </c>
      <c r="H33" s="10" t="s">
        <v>78</v>
      </c>
      <c r="I33" s="10" t="s">
        <v>79</v>
      </c>
      <c r="J33" s="61" t="s">
        <v>354</v>
      </c>
      <c r="K33" s="61" t="s">
        <v>348</v>
      </c>
      <c r="L33" s="10" t="s">
        <v>135</v>
      </c>
      <c r="M33" s="10" t="s">
        <v>135</v>
      </c>
      <c r="N33" s="10" t="s">
        <v>135</v>
      </c>
      <c r="O33" s="10" t="s">
        <v>135</v>
      </c>
      <c r="P33" s="10" t="s">
        <v>135</v>
      </c>
      <c r="Q33" s="10" t="s">
        <v>135</v>
      </c>
      <c r="R33" s="10" t="s">
        <v>135</v>
      </c>
      <c r="S33" s="10" t="s">
        <v>135</v>
      </c>
      <c r="T33" s="10" t="s">
        <v>135</v>
      </c>
      <c r="U33" s="10" t="s">
        <v>135</v>
      </c>
      <c r="V33" s="10" t="s">
        <v>135</v>
      </c>
      <c r="W33" s="10" t="s">
        <v>135</v>
      </c>
      <c r="X33" s="10" t="s">
        <v>135</v>
      </c>
      <c r="Y33" s="10" t="s">
        <v>135</v>
      </c>
      <c r="Z33" s="10" t="s">
        <v>135</v>
      </c>
      <c r="AA33" s="10" t="s">
        <v>105</v>
      </c>
      <c r="AB33" s="10" t="s">
        <v>135</v>
      </c>
      <c r="AC33" s="10" t="s">
        <v>135</v>
      </c>
      <c r="AD33" s="10" t="s">
        <v>105</v>
      </c>
      <c r="AE33" s="56">
        <f t="shared" si="1"/>
        <v>17</v>
      </c>
      <c r="AF33" s="10" t="s">
        <v>83</v>
      </c>
      <c r="AG33" s="56">
        <f>IFERROR(VLOOKUP(AF33,'Fórmulas '!$B$26:$C$30,2,0),"")</f>
        <v>3</v>
      </c>
      <c r="AH33" s="56" t="str">
        <f t="shared" si="8"/>
        <v>CATASTRÓFICO</v>
      </c>
      <c r="AI33" s="66">
        <f>+IFERROR(VLOOKUP(AH33,'Fórmulas '!$E$28:$F$30,2,),"")</f>
        <v>5</v>
      </c>
      <c r="AJ33" s="67" t="str">
        <f>IFERROR(VLOOKUP(CONCATENATE(AG33,AI33),'Fórmulas '!$J$47:$K$71,2,),"")</f>
        <v>EXTREMO</v>
      </c>
      <c r="AK33" s="115" t="s">
        <v>355</v>
      </c>
      <c r="AL33" s="61" t="s">
        <v>356</v>
      </c>
      <c r="AM33" s="61" t="s">
        <v>357</v>
      </c>
      <c r="AN33" s="10" t="s">
        <v>87</v>
      </c>
      <c r="AO33" s="10" t="s">
        <v>127</v>
      </c>
      <c r="AP33" s="10">
        <v>15</v>
      </c>
      <c r="AQ33" s="10">
        <v>5</v>
      </c>
      <c r="AR33" s="10">
        <v>0</v>
      </c>
      <c r="AS33" s="10">
        <v>10</v>
      </c>
      <c r="AT33" s="10">
        <v>15</v>
      </c>
      <c r="AU33" s="10">
        <v>10</v>
      </c>
      <c r="AV33" s="10">
        <v>30</v>
      </c>
      <c r="AW33" s="10">
        <f t="shared" si="9"/>
        <v>85</v>
      </c>
      <c r="AX33" s="122" t="str">
        <f t="shared" si="2"/>
        <v>DISMINUYE DOS PUNTOS</v>
      </c>
      <c r="AY33" s="56">
        <f t="shared" si="10"/>
        <v>3</v>
      </c>
      <c r="AZ33" s="56" t="str">
        <f t="shared" si="3"/>
        <v>RARA VEZ</v>
      </c>
      <c r="BA33" s="66">
        <f t="shared" si="4"/>
        <v>1</v>
      </c>
      <c r="BB33" s="104" t="str">
        <f t="shared" si="5"/>
        <v>CATASTRÓFICO</v>
      </c>
      <c r="BC33" s="56">
        <f t="shared" si="6"/>
        <v>5</v>
      </c>
      <c r="BD33" s="104" t="str">
        <f>IFERROR(VLOOKUP(CONCATENATE(BA33,BC33),'Fórmulas '!$J$47:$K$71,2,),"")</f>
        <v>ALTO</v>
      </c>
      <c r="BE33" s="10">
        <f t="shared" si="11"/>
        <v>5</v>
      </c>
      <c r="BF33" s="10" t="s">
        <v>260</v>
      </c>
      <c r="BG33" s="10" t="s">
        <v>296</v>
      </c>
      <c r="BH33" s="61" t="s">
        <v>352</v>
      </c>
      <c r="BI33" s="61" t="s">
        <v>353</v>
      </c>
      <c r="BJ33" s="61" t="s">
        <v>215</v>
      </c>
      <c r="BK33" s="9" t="s">
        <v>97</v>
      </c>
      <c r="BL33" s="61" t="s">
        <v>215</v>
      </c>
      <c r="BM33" s="9" t="s">
        <v>97</v>
      </c>
      <c r="BN33" s="94"/>
      <c r="BO33" s="9"/>
      <c r="BP33" s="11"/>
      <c r="BQ33" s="11"/>
      <c r="BR33" s="11"/>
    </row>
    <row r="34" spans="1:70" ht="270" hidden="1" x14ac:dyDescent="0.25">
      <c r="A34" s="10" t="s">
        <v>345</v>
      </c>
      <c r="B34" s="58" t="str">
        <f>VLOOKUP(A34,'Fórmulas '!$B$47:$C$66,2,FALSE)</f>
        <v>Realizar la planificación financiera, aplicación y custodia de los recursos financieros de la entidad y gestionar la transferencia de los mismos.</v>
      </c>
      <c r="C34" s="50" t="str">
        <f>VLOOKUP(A34,'Fórmulas '!$F$47:$G$66,2,FALSE)</f>
        <v>Subgerente Administrativo y Financiero</v>
      </c>
      <c r="D34" s="92" t="s">
        <v>358</v>
      </c>
      <c r="E34" s="10" t="s">
        <v>135</v>
      </c>
      <c r="F34" s="10" t="s">
        <v>135</v>
      </c>
      <c r="G34" s="10" t="s">
        <v>78</v>
      </c>
      <c r="H34" s="10" t="s">
        <v>78</v>
      </c>
      <c r="I34" s="10" t="s">
        <v>79</v>
      </c>
      <c r="J34" s="61" t="s">
        <v>359</v>
      </c>
      <c r="K34" s="61" t="s">
        <v>348</v>
      </c>
      <c r="L34" s="10" t="s">
        <v>135</v>
      </c>
      <c r="M34" s="10" t="s">
        <v>135</v>
      </c>
      <c r="N34" s="10" t="s">
        <v>135</v>
      </c>
      <c r="O34" s="10" t="s">
        <v>135</v>
      </c>
      <c r="P34" s="10" t="s">
        <v>135</v>
      </c>
      <c r="Q34" s="10" t="s">
        <v>135</v>
      </c>
      <c r="R34" s="10" t="s">
        <v>135</v>
      </c>
      <c r="S34" s="10" t="s">
        <v>135</v>
      </c>
      <c r="T34" s="10" t="s">
        <v>135</v>
      </c>
      <c r="U34" s="10" t="s">
        <v>135</v>
      </c>
      <c r="V34" s="10" t="s">
        <v>135</v>
      </c>
      <c r="W34" s="10" t="s">
        <v>135</v>
      </c>
      <c r="X34" s="10" t="s">
        <v>135</v>
      </c>
      <c r="Y34" s="10" t="s">
        <v>135</v>
      </c>
      <c r="Z34" s="10" t="s">
        <v>135</v>
      </c>
      <c r="AA34" s="10" t="s">
        <v>105</v>
      </c>
      <c r="AB34" s="10" t="s">
        <v>135</v>
      </c>
      <c r="AC34" s="10" t="s">
        <v>135</v>
      </c>
      <c r="AD34" s="10" t="s">
        <v>105</v>
      </c>
      <c r="AE34" s="56">
        <f t="shared" si="1"/>
        <v>17</v>
      </c>
      <c r="AF34" s="10" t="s">
        <v>83</v>
      </c>
      <c r="AG34" s="56">
        <f>IFERROR(VLOOKUP(AF34,'Fórmulas '!$B$26:$C$30,2,0),"")</f>
        <v>3</v>
      </c>
      <c r="AH34" s="56" t="str">
        <f t="shared" si="8"/>
        <v>CATASTRÓFICO</v>
      </c>
      <c r="AI34" s="66">
        <f>+IFERROR(VLOOKUP(AH34,'Fórmulas '!$E$28:$F$30,2,),"")</f>
        <v>5</v>
      </c>
      <c r="AJ34" s="67" t="str">
        <f>IFERROR(VLOOKUP(CONCATENATE(AG34,AI34),'Fórmulas '!$J$47:$K$71,2,),"")</f>
        <v>EXTREMO</v>
      </c>
      <c r="AK34" s="119" t="s">
        <v>360</v>
      </c>
      <c r="AL34" s="61" t="s">
        <v>361</v>
      </c>
      <c r="AM34" s="61" t="s">
        <v>362</v>
      </c>
      <c r="AN34" s="10" t="s">
        <v>87</v>
      </c>
      <c r="AO34" s="10" t="s">
        <v>127</v>
      </c>
      <c r="AP34" s="10">
        <v>15</v>
      </c>
      <c r="AQ34" s="10">
        <v>5</v>
      </c>
      <c r="AR34" s="10">
        <v>0</v>
      </c>
      <c r="AS34" s="10">
        <v>10</v>
      </c>
      <c r="AT34" s="10">
        <v>15</v>
      </c>
      <c r="AU34" s="10">
        <v>10</v>
      </c>
      <c r="AV34" s="10">
        <v>30</v>
      </c>
      <c r="AW34" s="10">
        <f t="shared" si="9"/>
        <v>85</v>
      </c>
      <c r="AX34" s="122" t="str">
        <f t="shared" si="2"/>
        <v>DISMINUYE DOS PUNTOS</v>
      </c>
      <c r="AY34" s="56">
        <f t="shared" si="10"/>
        <v>3</v>
      </c>
      <c r="AZ34" s="56" t="str">
        <f t="shared" si="3"/>
        <v>RARA VEZ</v>
      </c>
      <c r="BA34" s="66">
        <f t="shared" si="4"/>
        <v>1</v>
      </c>
      <c r="BB34" s="104" t="str">
        <f t="shared" si="5"/>
        <v>CATASTRÓFICO</v>
      </c>
      <c r="BC34" s="56">
        <f t="shared" si="6"/>
        <v>5</v>
      </c>
      <c r="BD34" s="104" t="str">
        <f>IFERROR(VLOOKUP(CONCATENATE(BA34,BC34),'Fórmulas '!$J$47:$K$71,2,),"")</f>
        <v>ALTO</v>
      </c>
      <c r="BE34" s="10">
        <f t="shared" si="11"/>
        <v>5</v>
      </c>
      <c r="BF34" s="10" t="s">
        <v>260</v>
      </c>
      <c r="BG34" s="10" t="s">
        <v>296</v>
      </c>
      <c r="BH34" s="95" t="s">
        <v>360</v>
      </c>
      <c r="BI34" s="61" t="s">
        <v>362</v>
      </c>
      <c r="BJ34" s="61" t="s">
        <v>215</v>
      </c>
      <c r="BK34" s="9" t="s">
        <v>97</v>
      </c>
      <c r="BL34" s="61" t="s">
        <v>215</v>
      </c>
      <c r="BM34" s="9" t="s">
        <v>97</v>
      </c>
      <c r="BN34" s="22"/>
      <c r="BO34" s="11"/>
      <c r="BP34" s="11"/>
      <c r="BQ34" s="11"/>
      <c r="BR34" s="11"/>
    </row>
    <row r="35" spans="1:70" ht="105" hidden="1" x14ac:dyDescent="0.25">
      <c r="A35" s="10" t="s">
        <v>345</v>
      </c>
      <c r="B35" s="58" t="str">
        <f>VLOOKUP(A35,'Fórmulas '!$B$47:$C$66,2,FALSE)</f>
        <v>Realizar la planificación financiera, aplicación y custodia de los recursos financieros de la entidad y gestionar la transferencia de los mismos.</v>
      </c>
      <c r="C35" s="50" t="str">
        <f>VLOOKUP(A35,'Fórmulas '!$F$47:$G$66,2,FALSE)</f>
        <v>Subgerente Administrativo y Financiero</v>
      </c>
      <c r="D35" s="92" t="s">
        <v>358</v>
      </c>
      <c r="E35" s="10" t="s">
        <v>135</v>
      </c>
      <c r="F35" s="10" t="s">
        <v>135</v>
      </c>
      <c r="G35" s="10" t="s">
        <v>78</v>
      </c>
      <c r="H35" s="10" t="s">
        <v>78</v>
      </c>
      <c r="I35" s="10" t="s">
        <v>79</v>
      </c>
      <c r="J35" s="61" t="s">
        <v>359</v>
      </c>
      <c r="K35" s="61" t="s">
        <v>348</v>
      </c>
      <c r="L35" s="10" t="s">
        <v>135</v>
      </c>
      <c r="M35" s="10" t="s">
        <v>135</v>
      </c>
      <c r="N35" s="10" t="s">
        <v>135</v>
      </c>
      <c r="O35" s="10" t="s">
        <v>135</v>
      </c>
      <c r="P35" s="10" t="s">
        <v>135</v>
      </c>
      <c r="Q35" s="10" t="s">
        <v>135</v>
      </c>
      <c r="R35" s="10" t="s">
        <v>135</v>
      </c>
      <c r="S35" s="10" t="s">
        <v>135</v>
      </c>
      <c r="T35" s="10" t="s">
        <v>135</v>
      </c>
      <c r="U35" s="10" t="s">
        <v>135</v>
      </c>
      <c r="V35" s="10" t="s">
        <v>135</v>
      </c>
      <c r="W35" s="10" t="s">
        <v>135</v>
      </c>
      <c r="X35" s="10" t="s">
        <v>135</v>
      </c>
      <c r="Y35" s="10" t="s">
        <v>135</v>
      </c>
      <c r="Z35" s="10" t="s">
        <v>135</v>
      </c>
      <c r="AA35" s="10" t="s">
        <v>105</v>
      </c>
      <c r="AB35" s="10" t="s">
        <v>135</v>
      </c>
      <c r="AC35" s="10" t="s">
        <v>135</v>
      </c>
      <c r="AD35" s="10" t="s">
        <v>105</v>
      </c>
      <c r="AE35" s="56">
        <f t="shared" si="1"/>
        <v>17</v>
      </c>
      <c r="AF35" s="10" t="s">
        <v>83</v>
      </c>
      <c r="AG35" s="56">
        <f>IFERROR(VLOOKUP(AF35,'Fórmulas '!$B$26:$C$30,2,0),"")</f>
        <v>3</v>
      </c>
      <c r="AH35" s="56" t="str">
        <f t="shared" si="8"/>
        <v>CATASTRÓFICO</v>
      </c>
      <c r="AI35" s="66">
        <f>+IFERROR(VLOOKUP(AH35,'Fórmulas '!$E$28:$F$30,2,),"")</f>
        <v>5</v>
      </c>
      <c r="AJ35" s="67" t="str">
        <f>IFERROR(VLOOKUP(CONCATENATE(AG35,AI35),'Fórmulas '!$J$47:$K$71,2,),"")</f>
        <v>EXTREMO</v>
      </c>
      <c r="AK35" s="120" t="s">
        <v>363</v>
      </c>
      <c r="AL35" s="61" t="s">
        <v>361</v>
      </c>
      <c r="AM35" s="51" t="s">
        <v>364</v>
      </c>
      <c r="AN35" s="10" t="s">
        <v>87</v>
      </c>
      <c r="AO35" s="10" t="s">
        <v>127</v>
      </c>
      <c r="AP35" s="10">
        <v>15</v>
      </c>
      <c r="AQ35" s="10">
        <v>5</v>
      </c>
      <c r="AR35" s="10">
        <v>0</v>
      </c>
      <c r="AS35" s="10">
        <v>10</v>
      </c>
      <c r="AT35" s="10">
        <v>15</v>
      </c>
      <c r="AU35" s="10">
        <v>10</v>
      </c>
      <c r="AV35" s="10">
        <v>30</v>
      </c>
      <c r="AW35" s="10">
        <f t="shared" si="9"/>
        <v>85</v>
      </c>
      <c r="AX35" s="122" t="str">
        <f t="shared" si="2"/>
        <v>DISMINUYE DOS PUNTOS</v>
      </c>
      <c r="AY35" s="56">
        <f t="shared" ref="AY35:AY44" si="12">AG35</f>
        <v>3</v>
      </c>
      <c r="AZ35" s="56" t="str">
        <f t="shared" si="3"/>
        <v>RARA VEZ</v>
      </c>
      <c r="BA35" s="66">
        <f t="shared" si="4"/>
        <v>1</v>
      </c>
      <c r="BB35" s="104" t="str">
        <f t="shared" si="5"/>
        <v>CATASTRÓFICO</v>
      </c>
      <c r="BC35" s="56">
        <f t="shared" si="6"/>
        <v>5</v>
      </c>
      <c r="BD35" s="104" t="str">
        <f>IFERROR(VLOOKUP(CONCATENATE(BA35,BC35),'Fórmulas '!$J$47:$K$71,2,),"")</f>
        <v>ALTO</v>
      </c>
      <c r="BE35" s="10">
        <f t="shared" si="11"/>
        <v>5</v>
      </c>
      <c r="BF35" s="10" t="s">
        <v>260</v>
      </c>
      <c r="BG35" s="10" t="s">
        <v>296</v>
      </c>
      <c r="BH35" s="127" t="s">
        <v>363</v>
      </c>
      <c r="BI35" s="51" t="s">
        <v>364</v>
      </c>
      <c r="BJ35" s="61" t="s">
        <v>215</v>
      </c>
      <c r="BK35" s="9" t="s">
        <v>97</v>
      </c>
      <c r="BL35" s="61" t="s">
        <v>215</v>
      </c>
      <c r="BM35" s="9" t="s">
        <v>97</v>
      </c>
      <c r="BN35" s="22"/>
      <c r="BO35" s="11"/>
      <c r="BP35" s="11"/>
      <c r="BQ35" s="11"/>
      <c r="BR35" s="11"/>
    </row>
    <row r="36" spans="1:70" ht="105" hidden="1" x14ac:dyDescent="0.25">
      <c r="A36" s="10" t="s">
        <v>345</v>
      </c>
      <c r="B36" s="58" t="str">
        <f>VLOOKUP(A36,'Fórmulas '!$B$47:$C$66,2,FALSE)</f>
        <v>Realizar la planificación financiera, aplicación y custodia de los recursos financieros de la entidad y gestionar la transferencia de los mismos.</v>
      </c>
      <c r="C36" s="50" t="str">
        <f>VLOOKUP(A36,'Fórmulas '!$F$47:$G$66,2,FALSE)</f>
        <v>Subgerente Administrativo y Financiero</v>
      </c>
      <c r="D36" s="92" t="s">
        <v>358</v>
      </c>
      <c r="E36" s="10" t="s">
        <v>135</v>
      </c>
      <c r="F36" s="10" t="s">
        <v>135</v>
      </c>
      <c r="G36" s="10" t="s">
        <v>78</v>
      </c>
      <c r="H36" s="10" t="s">
        <v>78</v>
      </c>
      <c r="I36" s="10" t="s">
        <v>79</v>
      </c>
      <c r="J36" s="61" t="s">
        <v>359</v>
      </c>
      <c r="K36" s="61" t="s">
        <v>348</v>
      </c>
      <c r="L36" s="10" t="s">
        <v>135</v>
      </c>
      <c r="M36" s="10" t="s">
        <v>135</v>
      </c>
      <c r="N36" s="10" t="s">
        <v>135</v>
      </c>
      <c r="O36" s="10" t="s">
        <v>135</v>
      </c>
      <c r="P36" s="10" t="s">
        <v>135</v>
      </c>
      <c r="Q36" s="10" t="s">
        <v>135</v>
      </c>
      <c r="R36" s="10" t="s">
        <v>135</v>
      </c>
      <c r="S36" s="10" t="s">
        <v>135</v>
      </c>
      <c r="T36" s="10" t="s">
        <v>135</v>
      </c>
      <c r="U36" s="10" t="s">
        <v>135</v>
      </c>
      <c r="V36" s="10" t="s">
        <v>135</v>
      </c>
      <c r="W36" s="10" t="s">
        <v>135</v>
      </c>
      <c r="X36" s="10" t="s">
        <v>135</v>
      </c>
      <c r="Y36" s="10" t="s">
        <v>135</v>
      </c>
      <c r="Z36" s="10" t="s">
        <v>135</v>
      </c>
      <c r="AA36" s="10" t="s">
        <v>105</v>
      </c>
      <c r="AB36" s="10" t="s">
        <v>135</v>
      </c>
      <c r="AC36" s="10" t="s">
        <v>135</v>
      </c>
      <c r="AD36" s="10" t="s">
        <v>105</v>
      </c>
      <c r="AE36" s="56">
        <f t="shared" si="1"/>
        <v>17</v>
      </c>
      <c r="AF36" s="10" t="s">
        <v>83</v>
      </c>
      <c r="AG36" s="56">
        <f>IFERROR(VLOOKUP(AF36,'Fórmulas '!$B$26:$C$30,2,0),"")</f>
        <v>3</v>
      </c>
      <c r="AH36" s="56" t="str">
        <f t="shared" si="8"/>
        <v>CATASTRÓFICO</v>
      </c>
      <c r="AI36" s="66">
        <f>+IFERROR(VLOOKUP(AH36,'Fórmulas '!$E$28:$F$30,2,),"")</f>
        <v>5</v>
      </c>
      <c r="AJ36" s="67" t="str">
        <f>IFERROR(VLOOKUP(CONCATENATE(AG36,AI36),'Fórmulas '!$J$47:$K$71,2,),"")</f>
        <v>EXTREMO</v>
      </c>
      <c r="AK36" s="115" t="s">
        <v>355</v>
      </c>
      <c r="AL36" s="61" t="s">
        <v>365</v>
      </c>
      <c r="AM36" s="61" t="s">
        <v>357</v>
      </c>
      <c r="AN36" s="10" t="s">
        <v>87</v>
      </c>
      <c r="AO36" s="10" t="s">
        <v>127</v>
      </c>
      <c r="AP36" s="10">
        <v>15</v>
      </c>
      <c r="AQ36" s="10">
        <v>5</v>
      </c>
      <c r="AR36" s="10">
        <v>0</v>
      </c>
      <c r="AS36" s="10">
        <v>10</v>
      </c>
      <c r="AT36" s="10">
        <v>15</v>
      </c>
      <c r="AU36" s="10">
        <v>10</v>
      </c>
      <c r="AV36" s="10">
        <v>30</v>
      </c>
      <c r="AW36" s="10">
        <f t="shared" si="9"/>
        <v>85</v>
      </c>
      <c r="AX36" s="122" t="str">
        <f t="shared" si="2"/>
        <v>DISMINUYE DOS PUNTOS</v>
      </c>
      <c r="AY36" s="56">
        <f t="shared" si="12"/>
        <v>3</v>
      </c>
      <c r="AZ36" s="56" t="str">
        <f t="shared" si="3"/>
        <v>RARA VEZ</v>
      </c>
      <c r="BA36" s="66">
        <f t="shared" si="4"/>
        <v>1</v>
      </c>
      <c r="BB36" s="104" t="str">
        <f t="shared" si="5"/>
        <v>CATASTRÓFICO</v>
      </c>
      <c r="BC36" s="56">
        <f t="shared" si="6"/>
        <v>5</v>
      </c>
      <c r="BD36" s="104" t="str">
        <f>IFERROR(VLOOKUP(CONCATENATE(BA36,BC36),'Fórmulas '!$J$47:$K$71,2,),"")</f>
        <v>ALTO</v>
      </c>
      <c r="BE36" s="10">
        <f t="shared" si="11"/>
        <v>5</v>
      </c>
      <c r="BF36" s="10" t="s">
        <v>260</v>
      </c>
      <c r="BG36" s="10" t="s">
        <v>296</v>
      </c>
      <c r="BH36" s="61" t="s">
        <v>352</v>
      </c>
      <c r="BI36" s="61" t="s">
        <v>353</v>
      </c>
      <c r="BJ36" s="61" t="s">
        <v>215</v>
      </c>
      <c r="BK36" s="9" t="s">
        <v>97</v>
      </c>
      <c r="BL36" s="61" t="s">
        <v>215</v>
      </c>
      <c r="BM36" s="9" t="s">
        <v>97</v>
      </c>
      <c r="BN36" s="22"/>
      <c r="BO36" s="11"/>
      <c r="BP36" s="11"/>
      <c r="BQ36" s="11"/>
      <c r="BR36" s="11"/>
    </row>
    <row r="37" spans="1:70" ht="195" hidden="1" x14ac:dyDescent="0.25">
      <c r="A37" s="69" t="s">
        <v>366</v>
      </c>
      <c r="B37" s="58" t="str">
        <f>VLOOKUP(A37,'Fórmulas '!$B$47:$C$66,2,FALSE)</f>
        <v>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v>
      </c>
      <c r="C37" s="50" t="str">
        <f>VLOOKUP(A37,'Fórmulas '!$F$47:$G$66,2,FALSE)</f>
        <v>Coordinador de Infraestructura Física</v>
      </c>
      <c r="D37" s="71" t="s">
        <v>367</v>
      </c>
      <c r="E37" s="67" t="s">
        <v>78</v>
      </c>
      <c r="F37" s="67" t="s">
        <v>78</v>
      </c>
      <c r="G37" s="69" t="s">
        <v>78</v>
      </c>
      <c r="H37" s="69" t="s">
        <v>78</v>
      </c>
      <c r="I37" s="69" t="s">
        <v>79</v>
      </c>
      <c r="J37" s="72" t="s">
        <v>368</v>
      </c>
      <c r="K37" s="73" t="s">
        <v>369</v>
      </c>
      <c r="L37" s="67" t="s">
        <v>82</v>
      </c>
      <c r="M37" s="67" t="s">
        <v>78</v>
      </c>
      <c r="N37" s="67" t="s">
        <v>78</v>
      </c>
      <c r="O37" s="67" t="s">
        <v>78</v>
      </c>
      <c r="P37" s="67" t="s">
        <v>78</v>
      </c>
      <c r="Q37" s="67" t="s">
        <v>82</v>
      </c>
      <c r="R37" s="67" t="s">
        <v>78</v>
      </c>
      <c r="S37" s="67" t="s">
        <v>82</v>
      </c>
      <c r="T37" s="67" t="s">
        <v>82</v>
      </c>
      <c r="U37" s="67" t="s">
        <v>78</v>
      </c>
      <c r="V37" s="67" t="s">
        <v>78</v>
      </c>
      <c r="W37" s="67" t="s">
        <v>78</v>
      </c>
      <c r="X37" s="67" t="s">
        <v>78</v>
      </c>
      <c r="Y37" s="67" t="s">
        <v>78</v>
      </c>
      <c r="Z37" s="67" t="s">
        <v>78</v>
      </c>
      <c r="AA37" s="67" t="s">
        <v>82</v>
      </c>
      <c r="AB37" s="67" t="s">
        <v>78</v>
      </c>
      <c r="AC37" s="67" t="s">
        <v>78</v>
      </c>
      <c r="AD37" s="67" t="s">
        <v>82</v>
      </c>
      <c r="AE37" s="56">
        <f t="shared" si="1"/>
        <v>13</v>
      </c>
      <c r="AF37" s="67" t="s">
        <v>83</v>
      </c>
      <c r="AG37" s="56">
        <f>IFERROR(VLOOKUP(AF37,'Fórmulas '!$B$26:$C$30,2,0),"")</f>
        <v>3</v>
      </c>
      <c r="AH37" s="56" t="str">
        <f t="shared" si="8"/>
        <v>CATASTRÓFICO</v>
      </c>
      <c r="AI37" s="66">
        <f>+IFERROR(VLOOKUP(AH37,'Fórmulas '!$E$28:$F$30,2,),"")</f>
        <v>5</v>
      </c>
      <c r="AJ37" s="67" t="str">
        <f>IFERROR(VLOOKUP(CONCATENATE(AG37,AI37),'Fórmulas '!$J$47:$K$71,2,),"")</f>
        <v>EXTREMO</v>
      </c>
      <c r="AK37" s="71" t="s">
        <v>370</v>
      </c>
      <c r="AL37" s="72" t="s">
        <v>371</v>
      </c>
      <c r="AM37" s="73" t="s">
        <v>372</v>
      </c>
      <c r="AN37" s="69" t="s">
        <v>87</v>
      </c>
      <c r="AO37" s="67" t="s">
        <v>373</v>
      </c>
      <c r="AP37" s="67">
        <v>15</v>
      </c>
      <c r="AQ37" s="67">
        <v>5</v>
      </c>
      <c r="AR37" s="67">
        <v>0</v>
      </c>
      <c r="AS37" s="67">
        <v>10</v>
      </c>
      <c r="AT37" s="67">
        <v>15</v>
      </c>
      <c r="AU37" s="67">
        <v>10</v>
      </c>
      <c r="AV37" s="67">
        <v>30</v>
      </c>
      <c r="AW37" s="67">
        <f t="shared" si="9"/>
        <v>85</v>
      </c>
      <c r="AX37" s="122" t="str">
        <f t="shared" si="2"/>
        <v>DISMINUYE DOS PUNTOS</v>
      </c>
      <c r="AY37" s="56">
        <f t="shared" si="12"/>
        <v>3</v>
      </c>
      <c r="AZ37" s="56" t="str">
        <f t="shared" si="3"/>
        <v>RARA VEZ</v>
      </c>
      <c r="BA37" s="66">
        <f t="shared" si="4"/>
        <v>1</v>
      </c>
      <c r="BB37" s="104" t="str">
        <f t="shared" si="5"/>
        <v>CATASTRÓFICO</v>
      </c>
      <c r="BC37" s="56">
        <f t="shared" si="6"/>
        <v>5</v>
      </c>
      <c r="BD37" s="104" t="str">
        <f>IFERROR(VLOOKUP(CONCATENATE(BA37,BC37),'Fórmulas '!$J$47:$K$71,2,),"")</f>
        <v>ALTO</v>
      </c>
      <c r="BE37" s="69">
        <f t="shared" si="11"/>
        <v>5</v>
      </c>
      <c r="BF37" s="67" t="s">
        <v>90</v>
      </c>
      <c r="BG37" s="67" t="s">
        <v>184</v>
      </c>
      <c r="BH37" s="65" t="s">
        <v>374</v>
      </c>
      <c r="BI37" s="72" t="s">
        <v>375</v>
      </c>
      <c r="BJ37" s="72" t="s">
        <v>324</v>
      </c>
      <c r="BK37" s="9" t="s">
        <v>97</v>
      </c>
      <c r="BL37" s="197" t="s">
        <v>376</v>
      </c>
      <c r="BM37" s="197" t="s">
        <v>377</v>
      </c>
      <c r="BN37" s="72"/>
      <c r="BO37" s="72"/>
      <c r="BP37" s="72"/>
      <c r="BQ37" s="72"/>
      <c r="BR37" s="81"/>
    </row>
    <row r="38" spans="1:70" s="52" customFormat="1" ht="135" hidden="1" x14ac:dyDescent="0.25">
      <c r="A38" s="69" t="s">
        <v>366</v>
      </c>
      <c r="B38" s="108" t="str">
        <f>VLOOKUP(A38,'Fórmulas '!$B$47:$C$66,2,FALSE)</f>
        <v>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v>
      </c>
      <c r="C38" s="62" t="str">
        <f>VLOOKUP(A38,'Fórmulas '!$F$47:$G$66,2,FALSE)</f>
        <v>Coordinador de Infraestructura Física</v>
      </c>
      <c r="D38" s="71" t="s">
        <v>378</v>
      </c>
      <c r="E38" s="67" t="s">
        <v>78</v>
      </c>
      <c r="F38" s="67" t="s">
        <v>78</v>
      </c>
      <c r="G38" s="69" t="s">
        <v>78</v>
      </c>
      <c r="H38" s="69" t="s">
        <v>78</v>
      </c>
      <c r="I38" s="69" t="s">
        <v>79</v>
      </c>
      <c r="J38" s="72" t="s">
        <v>379</v>
      </c>
      <c r="K38" s="73" t="s">
        <v>380</v>
      </c>
      <c r="L38" s="67" t="s">
        <v>78</v>
      </c>
      <c r="M38" s="67" t="s">
        <v>78</v>
      </c>
      <c r="N38" s="67" t="s">
        <v>78</v>
      </c>
      <c r="O38" s="67" t="s">
        <v>78</v>
      </c>
      <c r="P38" s="67" t="s">
        <v>78</v>
      </c>
      <c r="Q38" s="67" t="s">
        <v>82</v>
      </c>
      <c r="R38" s="67" t="s">
        <v>78</v>
      </c>
      <c r="S38" s="67" t="s">
        <v>82</v>
      </c>
      <c r="T38" s="67" t="s">
        <v>82</v>
      </c>
      <c r="U38" s="67" t="s">
        <v>78</v>
      </c>
      <c r="V38" s="67" t="s">
        <v>78</v>
      </c>
      <c r="W38" s="67" t="s">
        <v>78</v>
      </c>
      <c r="X38" s="67" t="s">
        <v>78</v>
      </c>
      <c r="Y38" s="67" t="s">
        <v>78</v>
      </c>
      <c r="Z38" s="67" t="s">
        <v>78</v>
      </c>
      <c r="AA38" s="67" t="s">
        <v>82</v>
      </c>
      <c r="AB38" s="67" t="s">
        <v>78</v>
      </c>
      <c r="AC38" s="67" t="s">
        <v>78</v>
      </c>
      <c r="AD38" s="67" t="s">
        <v>82</v>
      </c>
      <c r="AE38" s="54">
        <f t="shared" si="1"/>
        <v>14</v>
      </c>
      <c r="AF38" s="67" t="s">
        <v>83</v>
      </c>
      <c r="AG38" s="54">
        <f>IFERROR(VLOOKUP(AF38,'Fórmulas '!$B$26:$C$30,2,0),"")</f>
        <v>3</v>
      </c>
      <c r="AH38" s="54" t="str">
        <f t="shared" si="8"/>
        <v>CATASTRÓFICO</v>
      </c>
      <c r="AI38" s="111">
        <f>+IFERROR(VLOOKUP(AH38,'Fórmulas '!$E$28:$F$30,2,),"")</f>
        <v>5</v>
      </c>
      <c r="AJ38" s="67" t="str">
        <f>IFERROR(VLOOKUP(CONCATENATE(AG38,AI38),'Fórmulas '!$J$47:$K$71,2,),"")</f>
        <v>EXTREMO</v>
      </c>
      <c r="AK38" s="71" t="s">
        <v>381</v>
      </c>
      <c r="AL38" s="72" t="s">
        <v>382</v>
      </c>
      <c r="AM38" s="72" t="s">
        <v>383</v>
      </c>
      <c r="AN38" s="69" t="s">
        <v>87</v>
      </c>
      <c r="AO38" s="67" t="s">
        <v>88</v>
      </c>
      <c r="AP38" s="67">
        <v>15</v>
      </c>
      <c r="AQ38" s="67">
        <v>5</v>
      </c>
      <c r="AR38" s="67">
        <v>0</v>
      </c>
      <c r="AS38" s="67">
        <v>10</v>
      </c>
      <c r="AT38" s="67">
        <v>15</v>
      </c>
      <c r="AU38" s="67">
        <v>10</v>
      </c>
      <c r="AV38" s="67">
        <v>30</v>
      </c>
      <c r="AW38" s="67">
        <f t="shared" si="9"/>
        <v>85</v>
      </c>
      <c r="AX38" s="55" t="str">
        <f t="shared" si="2"/>
        <v>DISMINUYE DOS PUNTOS</v>
      </c>
      <c r="AY38" s="56">
        <f t="shared" si="12"/>
        <v>3</v>
      </c>
      <c r="AZ38" s="56" t="str">
        <f t="shared" si="3"/>
        <v>RARA VEZ</v>
      </c>
      <c r="BA38" s="66">
        <f t="shared" si="4"/>
        <v>1</v>
      </c>
      <c r="BB38" s="104" t="str">
        <f t="shared" si="5"/>
        <v>CATASTRÓFICO</v>
      </c>
      <c r="BC38" s="56">
        <f t="shared" si="6"/>
        <v>5</v>
      </c>
      <c r="BD38" s="112" t="str">
        <f>IFERROR(VLOOKUP(CONCATENATE(BA38,BC38),'Fórmulas '!$J$47:$K$71,2,),"")</f>
        <v>ALTO</v>
      </c>
      <c r="BE38" s="69">
        <f t="shared" si="11"/>
        <v>5</v>
      </c>
      <c r="BF38" s="67" t="s">
        <v>90</v>
      </c>
      <c r="BG38" s="67" t="s">
        <v>184</v>
      </c>
      <c r="BH38" s="73" t="s">
        <v>384</v>
      </c>
      <c r="BI38" s="72" t="s">
        <v>385</v>
      </c>
      <c r="BJ38" s="72" t="s">
        <v>324</v>
      </c>
      <c r="BK38" s="57" t="s">
        <v>97</v>
      </c>
      <c r="BL38" s="197" t="s">
        <v>324</v>
      </c>
      <c r="BM38" s="197" t="s">
        <v>377</v>
      </c>
      <c r="BN38" s="72"/>
      <c r="BO38" s="72"/>
      <c r="BP38" s="72"/>
      <c r="BQ38" s="72"/>
      <c r="BR38" s="70"/>
    </row>
    <row r="39" spans="1:70" ht="210" hidden="1" x14ac:dyDescent="0.25">
      <c r="A39" s="69" t="s">
        <v>366</v>
      </c>
      <c r="B39" s="58" t="str">
        <f>VLOOKUP(A39,'Fórmulas '!$B$47:$C$66,2,FALSE)</f>
        <v>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v>
      </c>
      <c r="C39" s="50" t="str">
        <f>VLOOKUP(A39,'Fórmulas '!$F$47:$G$66,2,FALSE)</f>
        <v>Coordinador de Infraestructura Física</v>
      </c>
      <c r="D39" s="71" t="s">
        <v>386</v>
      </c>
      <c r="E39" s="67" t="s">
        <v>78</v>
      </c>
      <c r="F39" s="67" t="s">
        <v>78</v>
      </c>
      <c r="G39" s="69" t="s">
        <v>78</v>
      </c>
      <c r="H39" s="69" t="s">
        <v>78</v>
      </c>
      <c r="I39" s="69" t="s">
        <v>79</v>
      </c>
      <c r="J39" s="72" t="s">
        <v>387</v>
      </c>
      <c r="K39" s="73" t="s">
        <v>388</v>
      </c>
      <c r="L39" s="67" t="s">
        <v>82</v>
      </c>
      <c r="M39" s="67" t="s">
        <v>78</v>
      </c>
      <c r="N39" s="67" t="s">
        <v>78</v>
      </c>
      <c r="O39" s="67" t="s">
        <v>78</v>
      </c>
      <c r="P39" s="67" t="s">
        <v>78</v>
      </c>
      <c r="Q39" s="67" t="s">
        <v>82</v>
      </c>
      <c r="R39" s="67" t="s">
        <v>78</v>
      </c>
      <c r="S39" s="67" t="s">
        <v>82</v>
      </c>
      <c r="T39" s="67" t="s">
        <v>82</v>
      </c>
      <c r="U39" s="67" t="s">
        <v>78</v>
      </c>
      <c r="V39" s="67" t="s">
        <v>78</v>
      </c>
      <c r="W39" s="67" t="s">
        <v>78</v>
      </c>
      <c r="X39" s="67" t="s">
        <v>78</v>
      </c>
      <c r="Y39" s="67" t="s">
        <v>78</v>
      </c>
      <c r="Z39" s="67" t="s">
        <v>78</v>
      </c>
      <c r="AA39" s="67" t="s">
        <v>82</v>
      </c>
      <c r="AB39" s="67" t="s">
        <v>78</v>
      </c>
      <c r="AC39" s="67" t="s">
        <v>78</v>
      </c>
      <c r="AD39" s="67" t="s">
        <v>82</v>
      </c>
      <c r="AE39" s="56">
        <f t="shared" si="1"/>
        <v>13</v>
      </c>
      <c r="AF39" s="67" t="s">
        <v>83</v>
      </c>
      <c r="AG39" s="56">
        <f>IFERROR(VLOOKUP(AF39,'Fórmulas '!$B$26:$C$30,2,0),"")</f>
        <v>3</v>
      </c>
      <c r="AH39" s="56" t="str">
        <f t="shared" si="8"/>
        <v>CATASTRÓFICO</v>
      </c>
      <c r="AI39" s="66">
        <f>+IFERROR(VLOOKUP(AH39,'Fórmulas '!$E$28:$F$30,2,),"")</f>
        <v>5</v>
      </c>
      <c r="AJ39" s="67" t="str">
        <f>IFERROR(VLOOKUP(CONCATENATE(AG39,AI39),'Fórmulas '!$J$47:$K$71,2,),"")</f>
        <v>EXTREMO</v>
      </c>
      <c r="AK39" s="71" t="s">
        <v>389</v>
      </c>
      <c r="AL39" s="72" t="s">
        <v>390</v>
      </c>
      <c r="AM39" s="72" t="s">
        <v>391</v>
      </c>
      <c r="AN39" s="74" t="s">
        <v>87</v>
      </c>
      <c r="AO39" s="67" t="s">
        <v>88</v>
      </c>
      <c r="AP39" s="67">
        <v>15</v>
      </c>
      <c r="AQ39" s="67">
        <v>5</v>
      </c>
      <c r="AR39" s="67">
        <v>0</v>
      </c>
      <c r="AS39" s="67">
        <v>10</v>
      </c>
      <c r="AT39" s="67">
        <v>15</v>
      </c>
      <c r="AU39" s="67">
        <v>10</v>
      </c>
      <c r="AV39" s="67">
        <v>30</v>
      </c>
      <c r="AW39" s="67">
        <f t="shared" si="9"/>
        <v>85</v>
      </c>
      <c r="AX39" s="122" t="str">
        <f t="shared" si="2"/>
        <v>DISMINUYE DOS PUNTOS</v>
      </c>
      <c r="AY39" s="56">
        <f t="shared" si="12"/>
        <v>3</v>
      </c>
      <c r="AZ39" s="56" t="str">
        <f t="shared" si="3"/>
        <v>RARA VEZ</v>
      </c>
      <c r="BA39" s="66">
        <f t="shared" si="4"/>
        <v>1</v>
      </c>
      <c r="BB39" s="104" t="str">
        <f t="shared" si="5"/>
        <v>CATASTRÓFICO</v>
      </c>
      <c r="BC39" s="56">
        <f t="shared" si="6"/>
        <v>5</v>
      </c>
      <c r="BD39" s="104" t="str">
        <f>IFERROR(VLOOKUP(CONCATENATE(BA39,BC39),'Fórmulas '!$J$47:$K$71,2,),"")</f>
        <v>ALTO</v>
      </c>
      <c r="BE39" s="69">
        <f t="shared" si="11"/>
        <v>5</v>
      </c>
      <c r="BF39" s="67" t="s">
        <v>90</v>
      </c>
      <c r="BG39" s="67" t="s">
        <v>240</v>
      </c>
      <c r="BH39" s="73" t="s">
        <v>392</v>
      </c>
      <c r="BI39" s="72" t="s">
        <v>393</v>
      </c>
      <c r="BJ39" s="72" t="s">
        <v>324</v>
      </c>
      <c r="BK39" s="9" t="s">
        <v>97</v>
      </c>
      <c r="BL39" s="197" t="s">
        <v>324</v>
      </c>
      <c r="BM39" s="197" t="s">
        <v>377</v>
      </c>
      <c r="BN39" s="72"/>
      <c r="BO39" s="72"/>
      <c r="BP39" s="72"/>
      <c r="BQ39" s="72"/>
      <c r="BR39" s="70"/>
    </row>
    <row r="40" spans="1:70" ht="240" hidden="1" x14ac:dyDescent="0.25">
      <c r="A40" s="77" t="s">
        <v>394</v>
      </c>
      <c r="B40" s="58" t="str">
        <f>VLOOKUP(A40,'Fórmulas '!$B$47:$C$66,2,FALSE)</f>
        <v>Asegurar un ambiente de control que le permita a la entidad disponer de las condiciones mínimas para el ejercicio del control interno fundamentada en la información, el control y la evaluación, para la toma de decisiones y la mejora continua.</v>
      </c>
      <c r="C40" s="50" t="str">
        <f>VLOOKUP(A40,'Fórmulas '!$F$47:$G$66,2,FALSE)</f>
        <v>Jefe de Control Interno</v>
      </c>
      <c r="D40" s="71" t="s">
        <v>395</v>
      </c>
      <c r="E40" s="63" t="s">
        <v>78</v>
      </c>
      <c r="F40" s="63" t="s">
        <v>78</v>
      </c>
      <c r="G40" s="63" t="s">
        <v>78</v>
      </c>
      <c r="H40" s="63" t="s">
        <v>78</v>
      </c>
      <c r="I40" s="63" t="s">
        <v>79</v>
      </c>
      <c r="J40" s="71" t="s">
        <v>396</v>
      </c>
      <c r="K40" s="71" t="s">
        <v>397</v>
      </c>
      <c r="L40" s="63" t="s">
        <v>78</v>
      </c>
      <c r="M40" s="63" t="s">
        <v>78</v>
      </c>
      <c r="N40" s="63" t="s">
        <v>82</v>
      </c>
      <c r="O40" s="63" t="s">
        <v>82</v>
      </c>
      <c r="P40" s="63" t="s">
        <v>78</v>
      </c>
      <c r="Q40" s="63" t="s">
        <v>78</v>
      </c>
      <c r="R40" s="63" t="s">
        <v>78</v>
      </c>
      <c r="S40" s="63" t="s">
        <v>82</v>
      </c>
      <c r="T40" s="63" t="s">
        <v>78</v>
      </c>
      <c r="U40" s="63" t="s">
        <v>78</v>
      </c>
      <c r="V40" s="63" t="s">
        <v>78</v>
      </c>
      <c r="W40" s="63" t="s">
        <v>78</v>
      </c>
      <c r="X40" s="63" t="s">
        <v>78</v>
      </c>
      <c r="Y40" s="63" t="s">
        <v>78</v>
      </c>
      <c r="Z40" s="63" t="s">
        <v>78</v>
      </c>
      <c r="AA40" s="63" t="s">
        <v>82</v>
      </c>
      <c r="AB40" s="63" t="s">
        <v>78</v>
      </c>
      <c r="AC40" s="63" t="s">
        <v>82</v>
      </c>
      <c r="AD40" s="63" t="s">
        <v>82</v>
      </c>
      <c r="AE40" s="56">
        <f t="shared" si="1"/>
        <v>13</v>
      </c>
      <c r="AF40" s="63" t="s">
        <v>106</v>
      </c>
      <c r="AG40" s="56">
        <f>IFERROR(VLOOKUP(AF40,'Fórmulas '!$B$26:$C$30,2,0),"")</f>
        <v>1</v>
      </c>
      <c r="AH40" s="56" t="str">
        <f t="shared" si="8"/>
        <v>CATASTRÓFICO</v>
      </c>
      <c r="AI40" s="66">
        <f>+IFERROR(VLOOKUP(AH40,'Fórmulas '!$E$28:$F$30,2,),"")</f>
        <v>5</v>
      </c>
      <c r="AJ40" s="67" t="str">
        <f>IFERROR(VLOOKUP(CONCATENATE(AG40,AI40),'Fórmulas '!$J$47:$K$71,2,),"")</f>
        <v>ALTO</v>
      </c>
      <c r="AK40" s="71" t="s">
        <v>398</v>
      </c>
      <c r="AL40" s="50" t="s">
        <v>399</v>
      </c>
      <c r="AM40" s="65" t="s">
        <v>400</v>
      </c>
      <c r="AN40" s="63" t="s">
        <v>87</v>
      </c>
      <c r="AO40" s="63" t="s">
        <v>88</v>
      </c>
      <c r="AP40" s="63">
        <v>15</v>
      </c>
      <c r="AQ40" s="63">
        <v>5</v>
      </c>
      <c r="AR40" s="63">
        <v>0</v>
      </c>
      <c r="AS40" s="63">
        <v>10</v>
      </c>
      <c r="AT40" s="63">
        <v>15</v>
      </c>
      <c r="AU40" s="63">
        <v>10</v>
      </c>
      <c r="AV40" s="63">
        <v>30</v>
      </c>
      <c r="AW40" s="63">
        <f t="shared" si="9"/>
        <v>85</v>
      </c>
      <c r="AX40" s="122" t="str">
        <f t="shared" si="2"/>
        <v>DISMINUYE DOS PUNTOS</v>
      </c>
      <c r="AY40" s="56">
        <f t="shared" si="12"/>
        <v>1</v>
      </c>
      <c r="AZ40" s="56" t="str">
        <f t="shared" si="3"/>
        <v>RARA VEZ</v>
      </c>
      <c r="BA40" s="66">
        <f t="shared" si="4"/>
        <v>1</v>
      </c>
      <c r="BB40" s="64" t="str">
        <f t="shared" si="5"/>
        <v>CATASTRÓFICO</v>
      </c>
      <c r="BC40" s="179">
        <f t="shared" si="6"/>
        <v>5</v>
      </c>
      <c r="BD40" s="64" t="str">
        <f>IFERROR(VLOOKUP(CONCATENATE(BA40,BC40),'Fórmulas '!$J$47:$K$71,2,),"")</f>
        <v>ALTO</v>
      </c>
      <c r="BE40" s="63">
        <f>IFERROR(BA40*BC40,"")</f>
        <v>5</v>
      </c>
      <c r="BF40" s="63" t="s">
        <v>90</v>
      </c>
      <c r="BG40" s="63" t="s">
        <v>128</v>
      </c>
      <c r="BH40" s="76" t="s">
        <v>401</v>
      </c>
      <c r="BI40" s="76" t="s">
        <v>402</v>
      </c>
      <c r="BJ40" s="76" t="s">
        <v>403</v>
      </c>
      <c r="BK40" s="77" t="s">
        <v>404</v>
      </c>
      <c r="BL40" s="201" t="s">
        <v>405</v>
      </c>
      <c r="BM40" s="476" t="s">
        <v>404</v>
      </c>
      <c r="BN40" s="76"/>
      <c r="BO40" s="77"/>
      <c r="BP40" s="77" t="s">
        <v>406</v>
      </c>
      <c r="BQ40" s="77" t="s">
        <v>407</v>
      </c>
      <c r="BR40" s="77"/>
    </row>
    <row r="41" spans="1:70" ht="172.9" hidden="1" customHeight="1" x14ac:dyDescent="0.25">
      <c r="A41" s="50" t="s">
        <v>408</v>
      </c>
      <c r="B41" s="58" t="str">
        <f>VLOOKUP(A41,'Fórmulas '!$B$47:$C$66,2,FALSE)</f>
        <v>Asegurar que la Plataforma TIC esté disponible, funcional, optimizada y actualizada para que satisfaga las necesidades de los procesos de la entidad.</v>
      </c>
      <c r="C41" s="50" t="str">
        <f>VLOOKUP(A41,'Fórmulas '!$F$47:$G$66,2,FALSE)</f>
        <v>Jefe de Oficina de Sistemas</v>
      </c>
      <c r="D41" s="92" t="s">
        <v>409</v>
      </c>
      <c r="E41" s="10" t="s">
        <v>135</v>
      </c>
      <c r="F41" s="10" t="s">
        <v>135</v>
      </c>
      <c r="G41" s="10" t="s">
        <v>135</v>
      </c>
      <c r="H41" s="10" t="s">
        <v>135</v>
      </c>
      <c r="I41" s="10" t="s">
        <v>79</v>
      </c>
      <c r="J41" s="93" t="s">
        <v>410</v>
      </c>
      <c r="K41" s="51" t="s">
        <v>411</v>
      </c>
      <c r="L41" s="10" t="s">
        <v>135</v>
      </c>
      <c r="M41" s="10" t="s">
        <v>135</v>
      </c>
      <c r="N41" s="10" t="s">
        <v>135</v>
      </c>
      <c r="O41" s="10" t="s">
        <v>105</v>
      </c>
      <c r="P41" s="10" t="s">
        <v>135</v>
      </c>
      <c r="Q41" s="10" t="s">
        <v>135</v>
      </c>
      <c r="R41" s="10" t="s">
        <v>105</v>
      </c>
      <c r="S41" s="10" t="s">
        <v>105</v>
      </c>
      <c r="T41" s="10" t="s">
        <v>135</v>
      </c>
      <c r="U41" s="10" t="s">
        <v>135</v>
      </c>
      <c r="V41" s="10" t="s">
        <v>135</v>
      </c>
      <c r="W41" s="10" t="s">
        <v>135</v>
      </c>
      <c r="X41" s="10" t="s">
        <v>105</v>
      </c>
      <c r="Y41" s="10" t="s">
        <v>135</v>
      </c>
      <c r="Z41" s="10" t="s">
        <v>105</v>
      </c>
      <c r="AA41" s="10" t="s">
        <v>105</v>
      </c>
      <c r="AB41" s="10" t="s">
        <v>105</v>
      </c>
      <c r="AC41" s="10" t="s">
        <v>105</v>
      </c>
      <c r="AD41" s="10" t="s">
        <v>105</v>
      </c>
      <c r="AE41" s="56">
        <f t="shared" si="1"/>
        <v>10</v>
      </c>
      <c r="AF41" s="97" t="s">
        <v>83</v>
      </c>
      <c r="AG41" s="56">
        <f>IFERROR(VLOOKUP(AF41,'Fórmulas '!$B$26:$C$30,2,0),"")</f>
        <v>3</v>
      </c>
      <c r="AH41" s="56" t="str">
        <f t="shared" si="8"/>
        <v>MAYOR</v>
      </c>
      <c r="AI41" s="66">
        <f>+IFERROR(VLOOKUP(AH41,'Fórmulas '!$E$28:$F$30,2,),"")</f>
        <v>4</v>
      </c>
      <c r="AJ41" s="67" t="str">
        <f>IFERROR(VLOOKUP(CONCATENATE(AG41,AI41),'Fórmulas '!$J$47:$K$71,2,),"")</f>
        <v>EXTREMO</v>
      </c>
      <c r="AK41" s="110" t="s">
        <v>412</v>
      </c>
      <c r="AL41" s="61" t="s">
        <v>413</v>
      </c>
      <c r="AM41" s="61" t="s">
        <v>414</v>
      </c>
      <c r="AN41" s="10" t="s">
        <v>415</v>
      </c>
      <c r="AO41" s="10" t="s">
        <v>127</v>
      </c>
      <c r="AP41" s="10">
        <v>15</v>
      </c>
      <c r="AQ41" s="10">
        <v>5</v>
      </c>
      <c r="AR41" s="10">
        <v>15</v>
      </c>
      <c r="AS41" s="10">
        <v>10</v>
      </c>
      <c r="AT41" s="10">
        <v>15</v>
      </c>
      <c r="AU41" s="10">
        <v>0</v>
      </c>
      <c r="AV41" s="10">
        <v>30</v>
      </c>
      <c r="AW41" s="10">
        <f t="shared" si="9"/>
        <v>90</v>
      </c>
      <c r="AX41" s="122" t="str">
        <f t="shared" si="2"/>
        <v>DISMINUYE DOS PUNTOS</v>
      </c>
      <c r="AY41" s="56">
        <f t="shared" si="12"/>
        <v>3</v>
      </c>
      <c r="AZ41" s="56" t="str">
        <f t="shared" si="3"/>
        <v>RARA VEZ</v>
      </c>
      <c r="BA41" s="66">
        <f t="shared" si="4"/>
        <v>1</v>
      </c>
      <c r="BB41" s="104" t="str">
        <f t="shared" si="5"/>
        <v>MAYOR</v>
      </c>
      <c r="BC41" s="109">
        <f t="shared" si="6"/>
        <v>4</v>
      </c>
      <c r="BD41" s="104" t="str">
        <f>IFERROR(VLOOKUP(CONCATENATE(BA41,BC41),'Fórmulas '!$J$47:$K$71,2,),"")</f>
        <v>ALTO</v>
      </c>
      <c r="BE41" s="66">
        <f>IFERROR(BC41*BA41,"")</f>
        <v>4</v>
      </c>
      <c r="BF41" s="66" t="s">
        <v>90</v>
      </c>
      <c r="BG41" s="66" t="s">
        <v>416</v>
      </c>
      <c r="BH41" s="58" t="s">
        <v>417</v>
      </c>
      <c r="BI41" s="58" t="s">
        <v>418</v>
      </c>
      <c r="BJ41" s="58" t="s">
        <v>419</v>
      </c>
      <c r="BK41" s="187" t="s">
        <v>97</v>
      </c>
      <c r="BL41" s="198"/>
      <c r="BM41" s="477"/>
      <c r="BN41" s="58"/>
      <c r="BO41" s="102"/>
      <c r="BP41" s="58"/>
      <c r="BQ41" s="200"/>
      <c r="BR41" s="184"/>
    </row>
    <row r="42" spans="1:70" ht="144" hidden="1" customHeight="1" x14ac:dyDescent="0.25">
      <c r="A42" s="50" t="s">
        <v>408</v>
      </c>
      <c r="B42" s="58" t="str">
        <f>VLOOKUP(A42,'Fórmulas '!$B$47:$C$66,2,FALSE)</f>
        <v>Asegurar que la Plataforma TIC esté disponible, funcional, optimizada y actualizada para que satisfaga las necesidades de los procesos de la entidad.</v>
      </c>
      <c r="C42" s="50" t="str">
        <f>VLOOKUP(A42,'Fórmulas '!$F$47:$G$66,2,FALSE)</f>
        <v>Jefe de Oficina de Sistemas</v>
      </c>
      <c r="D42" s="92" t="s">
        <v>420</v>
      </c>
      <c r="E42" s="10" t="s">
        <v>135</v>
      </c>
      <c r="F42" s="10" t="s">
        <v>135</v>
      </c>
      <c r="G42" s="10" t="s">
        <v>135</v>
      </c>
      <c r="H42" s="10" t="s">
        <v>135</v>
      </c>
      <c r="I42" s="10" t="s">
        <v>79</v>
      </c>
      <c r="J42" s="93" t="s">
        <v>421</v>
      </c>
      <c r="K42" s="51" t="s">
        <v>422</v>
      </c>
      <c r="L42" s="10" t="s">
        <v>135</v>
      </c>
      <c r="M42" s="10" t="s">
        <v>135</v>
      </c>
      <c r="N42" s="10" t="s">
        <v>135</v>
      </c>
      <c r="O42" s="10" t="s">
        <v>105</v>
      </c>
      <c r="P42" s="10" t="s">
        <v>135</v>
      </c>
      <c r="Q42" s="10" t="s">
        <v>135</v>
      </c>
      <c r="R42" s="10" t="s">
        <v>105</v>
      </c>
      <c r="S42" s="10" t="s">
        <v>105</v>
      </c>
      <c r="T42" s="10" t="s">
        <v>135</v>
      </c>
      <c r="U42" s="10" t="s">
        <v>135</v>
      </c>
      <c r="V42" s="10" t="s">
        <v>135</v>
      </c>
      <c r="W42" s="10" t="s">
        <v>135</v>
      </c>
      <c r="X42" s="10" t="s">
        <v>105</v>
      </c>
      <c r="Y42" s="10" t="s">
        <v>135</v>
      </c>
      <c r="Z42" s="10" t="s">
        <v>105</v>
      </c>
      <c r="AA42" s="10" t="s">
        <v>105</v>
      </c>
      <c r="AB42" s="10" t="s">
        <v>105</v>
      </c>
      <c r="AC42" s="10" t="s">
        <v>105</v>
      </c>
      <c r="AD42" s="10" t="s">
        <v>105</v>
      </c>
      <c r="AE42" s="56">
        <f t="shared" si="1"/>
        <v>10</v>
      </c>
      <c r="AF42" s="97" t="s">
        <v>123</v>
      </c>
      <c r="AG42" s="56">
        <f>IFERROR(VLOOKUP(AF42,'Fórmulas '!$B$26:$C$30,2,0),"")</f>
        <v>2</v>
      </c>
      <c r="AH42" s="56" t="str">
        <f t="shared" si="8"/>
        <v>MAYOR</v>
      </c>
      <c r="AI42" s="66">
        <f>+IFERROR(VLOOKUP(AH42,'Fórmulas '!$E$28:$F$30,2,),"")</f>
        <v>4</v>
      </c>
      <c r="AJ42" s="67" t="str">
        <f>IFERROR(VLOOKUP(CONCATENATE(AG42,AI42),'Fórmulas '!$J$47:$K$71,2,),"")</f>
        <v>ALTO</v>
      </c>
      <c r="AK42" s="110" t="s">
        <v>423</v>
      </c>
      <c r="AL42" s="61" t="s">
        <v>424</v>
      </c>
      <c r="AM42" s="61" t="s">
        <v>425</v>
      </c>
      <c r="AN42" s="10" t="s">
        <v>415</v>
      </c>
      <c r="AO42" s="10" t="s">
        <v>127</v>
      </c>
      <c r="AP42" s="10">
        <v>15</v>
      </c>
      <c r="AQ42" s="10">
        <v>5</v>
      </c>
      <c r="AR42" s="10">
        <v>15</v>
      </c>
      <c r="AS42" s="10">
        <v>10</v>
      </c>
      <c r="AT42" s="10">
        <v>15</v>
      </c>
      <c r="AU42" s="10">
        <v>0</v>
      </c>
      <c r="AV42" s="10">
        <v>30</v>
      </c>
      <c r="AW42" s="10">
        <f t="shared" si="9"/>
        <v>90</v>
      </c>
      <c r="AX42" s="122" t="str">
        <f t="shared" si="2"/>
        <v>DISMINUYE DOS PUNTOS</v>
      </c>
      <c r="AY42" s="56">
        <f t="shared" si="12"/>
        <v>2</v>
      </c>
      <c r="AZ42" s="56" t="str">
        <f t="shared" si="3"/>
        <v>RARA VEZ</v>
      </c>
      <c r="BA42" s="66">
        <f t="shared" si="4"/>
        <v>1</v>
      </c>
      <c r="BB42" s="104" t="str">
        <f t="shared" si="5"/>
        <v>MAYOR</v>
      </c>
      <c r="BC42" s="56">
        <f t="shared" si="6"/>
        <v>4</v>
      </c>
      <c r="BD42" s="104" t="str">
        <f>IFERROR(VLOOKUP(CONCATENATE(BA42,BC42),'Fórmulas '!$J$47:$K$71,2,),"")</f>
        <v>ALTO</v>
      </c>
      <c r="BE42" s="10">
        <f>IFERROR(BC42*BA42,"")</f>
        <v>4</v>
      </c>
      <c r="BF42" s="10" t="s">
        <v>90</v>
      </c>
      <c r="BG42" s="10" t="s">
        <v>296</v>
      </c>
      <c r="BH42" s="51" t="s">
        <v>426</v>
      </c>
      <c r="BI42" s="51" t="s">
        <v>427</v>
      </c>
      <c r="BJ42" s="51" t="s">
        <v>419</v>
      </c>
      <c r="BK42" s="9" t="s">
        <v>97</v>
      </c>
      <c r="BL42" s="199" t="s">
        <v>428</v>
      </c>
      <c r="BM42" s="478"/>
      <c r="BN42" s="51"/>
      <c r="BO42" s="61"/>
      <c r="BP42" s="51"/>
      <c r="BQ42" s="98"/>
      <c r="BR42" s="11"/>
    </row>
    <row r="43" spans="1:70" ht="154.9" hidden="1" customHeight="1" x14ac:dyDescent="0.25">
      <c r="A43" s="50" t="s">
        <v>408</v>
      </c>
      <c r="B43" s="58" t="str">
        <f>VLOOKUP(A43,'Fórmulas '!$B$47:$C$66,2,FALSE)</f>
        <v>Asegurar que la Plataforma TIC esté disponible, funcional, optimizada y actualizada para que satisfaga las necesidades de los procesos de la entidad.</v>
      </c>
      <c r="C43" s="50" t="str">
        <f>VLOOKUP(A43,'Fórmulas '!$F$47:$G$66,2,FALSE)</f>
        <v>Jefe de Oficina de Sistemas</v>
      </c>
      <c r="D43" s="92" t="s">
        <v>429</v>
      </c>
      <c r="E43" s="10" t="s">
        <v>135</v>
      </c>
      <c r="F43" s="10" t="s">
        <v>135</v>
      </c>
      <c r="G43" s="10" t="s">
        <v>135</v>
      </c>
      <c r="H43" s="10" t="s">
        <v>135</v>
      </c>
      <c r="I43" s="10" t="s">
        <v>79</v>
      </c>
      <c r="J43" s="93" t="s">
        <v>430</v>
      </c>
      <c r="K43" s="51" t="s">
        <v>431</v>
      </c>
      <c r="L43" s="10" t="s">
        <v>135</v>
      </c>
      <c r="M43" s="10" t="s">
        <v>135</v>
      </c>
      <c r="N43" s="10" t="s">
        <v>135</v>
      </c>
      <c r="O43" s="10" t="s">
        <v>105</v>
      </c>
      <c r="P43" s="10" t="s">
        <v>105</v>
      </c>
      <c r="Q43" s="10" t="s">
        <v>135</v>
      </c>
      <c r="R43" s="10" t="s">
        <v>105</v>
      </c>
      <c r="S43" s="10" t="s">
        <v>105</v>
      </c>
      <c r="T43" s="10" t="s">
        <v>135</v>
      </c>
      <c r="U43" s="10" t="s">
        <v>135</v>
      </c>
      <c r="V43" s="10" t="s">
        <v>135</v>
      </c>
      <c r="W43" s="10" t="s">
        <v>135</v>
      </c>
      <c r="X43" s="10" t="s">
        <v>135</v>
      </c>
      <c r="Y43" s="10" t="s">
        <v>135</v>
      </c>
      <c r="Z43" s="10" t="s">
        <v>105</v>
      </c>
      <c r="AA43" s="10" t="s">
        <v>105</v>
      </c>
      <c r="AB43" s="10" t="s">
        <v>105</v>
      </c>
      <c r="AC43" s="10" t="s">
        <v>105</v>
      </c>
      <c r="AD43" s="10" t="s">
        <v>105</v>
      </c>
      <c r="AE43" s="56">
        <f t="shared" si="1"/>
        <v>10</v>
      </c>
      <c r="AF43" s="97" t="s">
        <v>83</v>
      </c>
      <c r="AG43" s="56">
        <f>IFERROR(VLOOKUP(AF43,'Fórmulas '!$B$26:$C$30,2,0),"")</f>
        <v>3</v>
      </c>
      <c r="AH43" s="56" t="str">
        <f t="shared" si="8"/>
        <v>MAYOR</v>
      </c>
      <c r="AI43" s="66">
        <f>+IFERROR(VLOOKUP(AH43,'Fórmulas '!$E$28:$F$30,2,),"")</f>
        <v>4</v>
      </c>
      <c r="AJ43" s="67" t="str">
        <f>IFERROR(VLOOKUP(CONCATENATE(AG43,AI43),'Fórmulas '!$J$47:$K$71,2,),"")</f>
        <v>EXTREMO</v>
      </c>
      <c r="AK43" s="110" t="s">
        <v>432</v>
      </c>
      <c r="AL43" s="61" t="s">
        <v>433</v>
      </c>
      <c r="AM43" s="61" t="s">
        <v>434</v>
      </c>
      <c r="AN43" s="10" t="s">
        <v>200</v>
      </c>
      <c r="AO43" s="10" t="s">
        <v>127</v>
      </c>
      <c r="AP43" s="10">
        <v>15</v>
      </c>
      <c r="AQ43" s="10">
        <v>5</v>
      </c>
      <c r="AR43" s="10">
        <v>15</v>
      </c>
      <c r="AS43" s="10">
        <v>10</v>
      </c>
      <c r="AT43" s="10">
        <v>15</v>
      </c>
      <c r="AU43" s="10">
        <v>10</v>
      </c>
      <c r="AV43" s="10">
        <v>30</v>
      </c>
      <c r="AW43" s="10">
        <f t="shared" si="9"/>
        <v>100</v>
      </c>
      <c r="AX43" s="122" t="str">
        <f t="shared" si="2"/>
        <v>DISMINUYE DOS PUNTOS</v>
      </c>
      <c r="AY43" s="56">
        <f t="shared" si="12"/>
        <v>3</v>
      </c>
      <c r="AZ43" s="56" t="str">
        <f t="shared" si="3"/>
        <v>RARA VEZ</v>
      </c>
      <c r="BA43" s="66">
        <f t="shared" si="4"/>
        <v>1</v>
      </c>
      <c r="BB43" s="104" t="str">
        <f t="shared" si="5"/>
        <v>MAYOR</v>
      </c>
      <c r="BC43" s="56">
        <f t="shared" si="6"/>
        <v>4</v>
      </c>
      <c r="BD43" s="104" t="str">
        <f>IFERROR(VLOOKUP(CONCATENATE(BA43,BC43),'Fórmulas '!$J$47:$K$71,2,),"")</f>
        <v>ALTO</v>
      </c>
      <c r="BE43" s="10">
        <f>IFERROR(BC43*BA43,"")</f>
        <v>4</v>
      </c>
      <c r="BF43" s="10" t="s">
        <v>90</v>
      </c>
      <c r="BG43" s="10" t="s">
        <v>111</v>
      </c>
      <c r="BH43" s="51" t="s">
        <v>435</v>
      </c>
      <c r="BI43" s="51" t="s">
        <v>436</v>
      </c>
      <c r="BJ43" s="51" t="s">
        <v>437</v>
      </c>
      <c r="BK43" s="9" t="s">
        <v>97</v>
      </c>
      <c r="BL43" s="196" t="s">
        <v>438</v>
      </c>
      <c r="BM43" s="61"/>
      <c r="BN43" s="51"/>
      <c r="BO43" s="61"/>
      <c r="BP43" s="51"/>
      <c r="BQ43" s="98"/>
      <c r="BR43" s="11"/>
    </row>
    <row r="44" spans="1:70" ht="150" hidden="1" x14ac:dyDescent="0.25">
      <c r="A44" s="50" t="s">
        <v>439</v>
      </c>
      <c r="B44" s="51" t="e">
        <f>VLOOKUP(A44,'Fórmulas '!$B$47:$C$66,2,FALSE)</f>
        <v>#N/A</v>
      </c>
      <c r="C44" s="50" t="e">
        <f>VLOOKUP(A44,'Fórmulas '!$F$47:$G$66,2,FALSE)</f>
        <v>#N/A</v>
      </c>
      <c r="D44" s="92" t="s">
        <v>440</v>
      </c>
      <c r="E44" s="10" t="s">
        <v>78</v>
      </c>
      <c r="F44" s="10" t="s">
        <v>135</v>
      </c>
      <c r="G44" s="10" t="s">
        <v>135</v>
      </c>
      <c r="H44" s="10" t="s">
        <v>135</v>
      </c>
      <c r="I44" s="10" t="s">
        <v>79</v>
      </c>
      <c r="J44" s="93" t="s">
        <v>441</v>
      </c>
      <c r="K44" s="93" t="s">
        <v>442</v>
      </c>
      <c r="L44" s="10" t="s">
        <v>135</v>
      </c>
      <c r="M44" s="10" t="s">
        <v>135</v>
      </c>
      <c r="N44" s="10" t="s">
        <v>135</v>
      </c>
      <c r="O44" s="10" t="s">
        <v>78</v>
      </c>
      <c r="P44" s="10" t="s">
        <v>78</v>
      </c>
      <c r="Q44" s="10" t="s">
        <v>82</v>
      </c>
      <c r="R44" s="10" t="s">
        <v>78</v>
      </c>
      <c r="S44" s="10" t="s">
        <v>82</v>
      </c>
      <c r="T44" s="10" t="s">
        <v>82</v>
      </c>
      <c r="U44" s="10" t="s">
        <v>78</v>
      </c>
      <c r="V44" s="10" t="s">
        <v>78</v>
      </c>
      <c r="W44" s="10" t="s">
        <v>78</v>
      </c>
      <c r="X44" s="10" t="s">
        <v>78</v>
      </c>
      <c r="Y44" s="10" t="s">
        <v>78</v>
      </c>
      <c r="Z44" s="10" t="s">
        <v>78</v>
      </c>
      <c r="AA44" s="10" t="s">
        <v>82</v>
      </c>
      <c r="AB44" s="10" t="s">
        <v>78</v>
      </c>
      <c r="AC44" s="10" t="s">
        <v>78</v>
      </c>
      <c r="AD44" s="10" t="s">
        <v>82</v>
      </c>
      <c r="AE44" s="56">
        <f t="shared" si="1"/>
        <v>14</v>
      </c>
      <c r="AF44" s="97" t="s">
        <v>139</v>
      </c>
      <c r="AG44" s="56">
        <f>IFERROR(VLOOKUP(AF44,'Fórmulas '!$B$26:$C$30,2,0),"")</f>
        <v>4</v>
      </c>
      <c r="AH44" s="56" t="str">
        <f t="shared" si="8"/>
        <v>CATASTRÓFICO</v>
      </c>
      <c r="AI44" s="66">
        <f>+IFERROR(VLOOKUP(AH44,'Fórmulas '!$E$28:$F$30,2,),"")</f>
        <v>5</v>
      </c>
      <c r="AJ44" s="67" t="str">
        <f>IFERROR(VLOOKUP(CONCATENATE(AG44,AI44),'Fórmulas '!$J$47:$K$71,2,),"")</f>
        <v>EXTREMO</v>
      </c>
      <c r="AK44" s="185" t="s">
        <v>443</v>
      </c>
      <c r="AL44" s="183" t="s">
        <v>444</v>
      </c>
      <c r="AM44" s="183" t="s">
        <v>445</v>
      </c>
      <c r="AN44" s="10" t="s">
        <v>87</v>
      </c>
      <c r="AO44" s="10" t="s">
        <v>88</v>
      </c>
      <c r="AP44" s="10">
        <v>0</v>
      </c>
      <c r="AQ44" s="10">
        <v>5</v>
      </c>
      <c r="AR44" s="10">
        <v>0</v>
      </c>
      <c r="AS44" s="10">
        <v>10</v>
      </c>
      <c r="AT44" s="10">
        <v>15</v>
      </c>
      <c r="AU44" s="10">
        <v>0</v>
      </c>
      <c r="AV44" s="10">
        <v>0</v>
      </c>
      <c r="AW44" s="10">
        <f t="shared" si="9"/>
        <v>30</v>
      </c>
      <c r="AX44" s="122" t="str">
        <f t="shared" si="2"/>
        <v>DISMINUYE CERO PUNTOS</v>
      </c>
      <c r="AY44" s="56">
        <f t="shared" si="12"/>
        <v>4</v>
      </c>
      <c r="AZ44" s="56" t="str">
        <f t="shared" si="3"/>
        <v>PROBABLE'</v>
      </c>
      <c r="BA44" s="66">
        <f t="shared" si="4"/>
        <v>4</v>
      </c>
      <c r="BB44" s="104" t="str">
        <f t="shared" si="5"/>
        <v>CATASTRÓFICO</v>
      </c>
      <c r="BC44" s="56">
        <f t="shared" si="6"/>
        <v>5</v>
      </c>
      <c r="BD44" s="104" t="str">
        <f>IFERROR(VLOOKUP(CONCATENATE(BA44,BC44),'Fórmulas '!$J$47:$K$71,2,),"")</f>
        <v>EXTREMO</v>
      </c>
      <c r="BE44" s="10">
        <f>IFERROR(BC44*BA44,"")</f>
        <v>20</v>
      </c>
      <c r="BF44" s="10" t="s">
        <v>90</v>
      </c>
      <c r="BG44" s="10" t="s">
        <v>170</v>
      </c>
      <c r="BH44" s="51" t="s">
        <v>446</v>
      </c>
      <c r="BI44" s="10" t="s">
        <v>447</v>
      </c>
      <c r="BJ44" s="10" t="s">
        <v>97</v>
      </c>
      <c r="BK44" s="10" t="s">
        <v>97</v>
      </c>
      <c r="BL44" s="51" t="s">
        <v>448</v>
      </c>
      <c r="BM44" s="10" t="s">
        <v>97</v>
      </c>
      <c r="BN44" s="11"/>
      <c r="BO44" s="11"/>
      <c r="BP44" s="11"/>
      <c r="BQ44" s="11"/>
      <c r="BR44" s="51" t="s">
        <v>449</v>
      </c>
    </row>
  </sheetData>
  <autoFilter ref="A11:BJ44" xr:uid="{00000000-0009-0000-0000-000000000000}">
    <filterColumn colId="0">
      <filters>
        <filter val="Apoyo Técnico, Científico y Psicosocial"/>
      </filters>
    </filterColumn>
  </autoFilter>
  <mergeCells count="35">
    <mergeCell ref="BR8:BR11"/>
    <mergeCell ref="BL9:BM9"/>
    <mergeCell ref="BL10:BL11"/>
    <mergeCell ref="BM10:BM11"/>
    <mergeCell ref="BJ8:BM8"/>
    <mergeCell ref="BN9:BO9"/>
    <mergeCell ref="BN10:BN11"/>
    <mergeCell ref="BO10:BO11"/>
    <mergeCell ref="BQ2:BQ5"/>
    <mergeCell ref="BP2:BP5"/>
    <mergeCell ref="BK10:BK11"/>
    <mergeCell ref="BP10:BP11"/>
    <mergeCell ref="BQ10:BQ11"/>
    <mergeCell ref="D2:BO5"/>
    <mergeCell ref="A8:K10"/>
    <mergeCell ref="L8:AJ10"/>
    <mergeCell ref="A2:C5"/>
    <mergeCell ref="BP8:BQ9"/>
    <mergeCell ref="AK9:AO10"/>
    <mergeCell ref="AP9:AX9"/>
    <mergeCell ref="AP10:AV10"/>
    <mergeCell ref="AW10:AX11"/>
    <mergeCell ref="AY10:AY11"/>
    <mergeCell ref="BA10:BA11"/>
    <mergeCell ref="BB10:BB11"/>
    <mergeCell ref="AK8:BE8"/>
    <mergeCell ref="BC10:BC11"/>
    <mergeCell ref="BD10:BD11"/>
    <mergeCell ref="BE10:BE11"/>
    <mergeCell ref="BM40:BM42"/>
    <mergeCell ref="BF10:BF11"/>
    <mergeCell ref="BG10:BG11"/>
    <mergeCell ref="BH10:BH11"/>
    <mergeCell ref="BI10:BI11"/>
    <mergeCell ref="BJ10:BJ11"/>
  </mergeCells>
  <conditionalFormatting sqref="BD12:BD44">
    <cfRule type="containsText" dxfId="98" priority="58" operator="containsText" text="BAJO">
      <formula>NOT(ISERROR(SEARCH("BAJO",BD12)))</formula>
    </cfRule>
    <cfRule type="containsText" dxfId="97" priority="59" operator="containsText" text="MODERADO">
      <formula>NOT(ISERROR(SEARCH("MODERADO",BD12)))</formula>
    </cfRule>
    <cfRule type="containsText" dxfId="96" priority="60" operator="containsText" text="ALTO">
      <formula>NOT(ISERROR(SEARCH("ALTO",BD12)))</formula>
    </cfRule>
    <cfRule type="containsText" dxfId="95" priority="61" operator="containsText" text="EXTREMO">
      <formula>NOT(ISERROR(SEARCH("EXTREMO",BD12)))</formula>
    </cfRule>
  </conditionalFormatting>
  <conditionalFormatting sqref="AJ12:AJ44">
    <cfRule type="containsText" dxfId="94" priority="18" operator="containsText" text="BAJO">
      <formula>NOT(ISERROR(SEARCH("BAJO",AJ12)))</formula>
    </cfRule>
    <cfRule type="containsText" dxfId="93" priority="19" operator="containsText" text="MODERADO">
      <formula>NOT(ISERROR(SEARCH("MODERADO",AJ12)))</formula>
    </cfRule>
    <cfRule type="containsText" dxfId="92" priority="20" operator="containsText" text="ALTO">
      <formula>NOT(ISERROR(SEARCH("ALTO",AJ12)))</formula>
    </cfRule>
    <cfRule type="containsText" dxfId="91" priority="21" operator="containsText" text="EXTREMO">
      <formula>NOT(ISERROR(SEARCH("EXTREMO",AJ12)))</formula>
    </cfRule>
  </conditionalFormatting>
  <conditionalFormatting sqref="AH12:AH44">
    <cfRule type="cellIs" dxfId="90" priority="15" operator="equal">
      <formula>"CATASTRÓFICO"</formula>
    </cfRule>
    <cfRule type="cellIs" dxfId="89" priority="16" operator="equal">
      <formula>"MAYOR"</formula>
    </cfRule>
    <cfRule type="cellIs" dxfId="88" priority="17" operator="equal">
      <formula>"MODERADO"</formula>
    </cfRule>
  </conditionalFormatting>
  <conditionalFormatting sqref="BB12:BB44">
    <cfRule type="containsText" dxfId="87" priority="12" operator="containsText" text="MODERADO">
      <formula>NOT(ISERROR(SEARCH("MODERADO",BB12)))</formula>
    </cfRule>
    <cfRule type="containsText" dxfId="86" priority="13" operator="containsText" text="MAYO">
      <formula>NOT(ISERROR(SEARCH("MAYO",BB12)))</formula>
    </cfRule>
    <cfRule type="containsText" dxfId="85" priority="14" operator="containsText" text="CATASTRÓFICO">
      <formula>NOT(ISERROR(SEARCH("CATASTRÓFICO",BB12)))</formula>
    </cfRule>
  </conditionalFormatting>
  <conditionalFormatting sqref="AZ12:AZ44">
    <cfRule type="containsText" dxfId="84" priority="6" operator="containsText" text="CASI SEGURO">
      <formula>NOT(ISERROR(SEARCH("CASI SEGURO",AZ12)))</formula>
    </cfRule>
    <cfRule type="containsText" dxfId="83" priority="7" operator="containsText" text="PROBABLE'">
      <formula>NOT(ISERROR(SEARCH("PROBABLE'",AZ12)))</formula>
    </cfRule>
    <cfRule type="containsText" dxfId="82" priority="8" operator="containsText" text="POSIBLE">
      <formula>NOT(ISERROR(SEARCH("POSIBLE",AZ12)))</formula>
    </cfRule>
    <cfRule type="containsText" dxfId="81" priority="9" stopIfTrue="1" operator="containsText" text="IMPROBABLE">
      <formula>NOT(ISERROR(SEARCH("IMPROBABLE",AZ12)))</formula>
    </cfRule>
    <cfRule type="containsText" dxfId="80" priority="10" operator="containsText" text="RARA VEZ">
      <formula>NOT(ISERROR(SEARCH("RARA VEZ",AZ12)))</formula>
    </cfRule>
  </conditionalFormatting>
  <conditionalFormatting sqref="AF12:AF44">
    <cfRule type="containsText" dxfId="79" priority="1" operator="containsText" text="CASI SEGURO">
      <formula>NOT(ISERROR(SEARCH("CASI SEGURO",AF12)))</formula>
    </cfRule>
    <cfRule type="containsText" dxfId="78" priority="2" operator="containsText" text="PROBABLE'">
      <formula>NOT(ISERROR(SEARCH("PROBABLE'",AF12)))</formula>
    </cfRule>
    <cfRule type="containsText" dxfId="77" priority="3" operator="containsText" text="POSIBLE">
      <formula>NOT(ISERROR(SEARCH("POSIBLE",AF12)))</formula>
    </cfRule>
    <cfRule type="containsText" dxfId="76" priority="4" operator="containsText" text="IMPROBABLE">
      <formula>NOT(ISERROR(SEARCH("IMPROBABLE",AF12)))</formula>
    </cfRule>
    <cfRule type="containsText" dxfId="75" priority="5" operator="containsText" text="RARA VEZ">
      <formula>NOT(ISERROR(SEARCH("RARA VEZ",AF12)))</formula>
    </cfRule>
  </conditionalFormatting>
  <dataValidations count="1">
    <dataValidation type="list" allowBlank="1" showInputMessage="1" showErrorMessage="1" sqref="AR45:AR1048576" xr:uid="{00000000-0002-0000-0000-000000000000}">
      <formula1>#REF!</formula1>
    </dataValidation>
  </dataValidations>
  <pageMargins left="0.23622047244094491" right="0.23622047244094491" top="0.74803149606299213" bottom="0.74803149606299213" header="0.31496062992125984" footer="0.31496062992125984"/>
  <pageSetup paperSize="5" scale="10" orientation="landscape" r:id="rId1"/>
  <drawing r:id="rId2"/>
  <legacyDrawing r:id="rId3"/>
  <oleObjects>
    <mc:AlternateContent xmlns:mc="http://schemas.openxmlformats.org/markup-compatibility/2006">
      <mc:Choice Requires="x14">
        <oleObject progId="PBrush" shapeId="2049" r:id="rId4">
          <objectPr defaultSize="0" autoPict="0" r:id="rId5">
            <anchor moveWithCells="1" sizeWithCells="1">
              <from>
                <xdr:col>0</xdr:col>
                <xdr:colOff>1333500</xdr:colOff>
                <xdr:row>1</xdr:row>
                <xdr:rowOff>57150</xdr:rowOff>
              </from>
              <to>
                <xdr:col>2</xdr:col>
                <xdr:colOff>85725</xdr:colOff>
                <xdr:row>4</xdr:row>
                <xdr:rowOff>304800</xdr:rowOff>
              </to>
            </anchor>
          </objectPr>
        </oleObject>
      </mc:Choice>
      <mc:Fallback>
        <oleObject progId="PBrush" shapeId="2049" r:id="rId4"/>
      </mc:Fallback>
    </mc:AlternateContent>
  </oleObjects>
  <extLst>
    <ext xmlns:x14="http://schemas.microsoft.com/office/spreadsheetml/2009/9/main" uri="{CCE6A557-97BC-4b89-ADB6-D9C93CAAB3DF}">
      <x14:dataValidations xmlns:xm="http://schemas.microsoft.com/office/excel/2006/main" count="17">
        <x14:dataValidation type="list" allowBlank="1" showInputMessage="1" showErrorMessage="1" xr:uid="{00000000-0002-0000-0000-000001000000}">
          <x14:formula1>
            <xm:f>'Fórmulas '!$AA$5:$AA$6</xm:f>
          </x14:formula1>
          <xm:sqref>G12:H44 L12:AD1048576 E12:E1048576</xm:sqref>
        </x14:dataValidation>
        <x14:dataValidation type="list" allowBlank="1" showInputMessage="1" showErrorMessage="1" xr:uid="{00000000-0002-0000-0000-000002000000}">
          <x14:formula1>
            <xm:f>'Fórmulas '!$Q$5:$Q$7</xm:f>
          </x14:formula1>
          <xm:sqref>AO12:AO1048576</xm:sqref>
        </x14:dataValidation>
        <x14:dataValidation type="list" allowBlank="1" showInputMessage="1" showErrorMessage="1" xr:uid="{00000000-0002-0000-0000-000003000000}">
          <x14:formula1>
            <xm:f>'Fórmulas '!$B$47:$B$67</xm:f>
          </x14:formula1>
          <xm:sqref>A12:A43</xm:sqref>
        </x14:dataValidation>
        <x14:dataValidation type="list" allowBlank="1" showInputMessage="1" showErrorMessage="1" xr:uid="{00000000-0002-0000-0000-000004000000}">
          <x14:formula1>
            <xm:f>$V$5:$V$7+'Fórmulas '!$AA$5:$AA$6</xm:f>
          </x14:formula1>
          <xm:sqref>F12:F44</xm:sqref>
        </x14:dataValidation>
        <x14:dataValidation type="list" allowBlank="1" showInputMessage="1" showErrorMessage="1" xr:uid="{00000000-0002-0000-0000-000005000000}">
          <x14:formula1>
            <xm:f>'Fórmulas '!$M$13</xm:f>
          </x14:formula1>
          <xm:sqref>I12:I44</xm:sqref>
        </x14:dataValidation>
        <x14:dataValidation type="list" allowBlank="1" showInputMessage="1" showErrorMessage="1" xr:uid="{00000000-0002-0000-0000-000006000000}">
          <x14:formula1>
            <xm:f>'Fórmulas '!$B$26:$B$30</xm:f>
          </x14:formula1>
          <xm:sqref>AF12:AF44</xm:sqref>
        </x14:dataValidation>
        <x14:dataValidation type="list" allowBlank="1" showInputMessage="1" showErrorMessage="1" xr:uid="{00000000-0002-0000-0000-000007000000}">
          <x14:formula1>
            <xm:f>'Fórmulas '!$BA$5:$BB$5</xm:f>
          </x14:formula1>
          <xm:sqref>AP12:AP43</xm:sqref>
        </x14:dataValidation>
        <x14:dataValidation type="list" allowBlank="1" showInputMessage="1" showErrorMessage="1" xr:uid="{00000000-0002-0000-0000-000008000000}">
          <x14:formula1>
            <xm:f>'Fórmulas '!$BA$6:$BB$6</xm:f>
          </x14:formula1>
          <xm:sqref>AQ12:AQ43</xm:sqref>
        </x14:dataValidation>
        <x14:dataValidation type="list" allowBlank="1" showInputMessage="1" showErrorMessage="1" xr:uid="{00000000-0002-0000-0000-000009000000}">
          <x14:formula1>
            <xm:f>'Fórmulas '!$BA$7:$BB$7</xm:f>
          </x14:formula1>
          <xm:sqref>AR12:AR43</xm:sqref>
        </x14:dataValidation>
        <x14:dataValidation type="list" allowBlank="1" showInputMessage="1" showErrorMessage="1" xr:uid="{00000000-0002-0000-0000-00000A000000}">
          <x14:formula1>
            <xm:f>'Fórmulas '!$BA$8:$BB$8</xm:f>
          </x14:formula1>
          <xm:sqref>AS12:AS43</xm:sqref>
        </x14:dataValidation>
        <x14:dataValidation type="list" allowBlank="1" showInputMessage="1" showErrorMessage="1" xr:uid="{00000000-0002-0000-0000-00000B000000}">
          <x14:formula1>
            <xm:f>'Fórmulas '!$BA$9:$BB$9</xm:f>
          </x14:formula1>
          <xm:sqref>AT12:AT43</xm:sqref>
        </x14:dataValidation>
        <x14:dataValidation type="list" allowBlank="1" showInputMessage="1" showErrorMessage="1" xr:uid="{00000000-0002-0000-0000-00000C000000}">
          <x14:formula1>
            <xm:f>'Fórmulas '!$BA$10:$BB$10</xm:f>
          </x14:formula1>
          <xm:sqref>AU12:AU43</xm:sqref>
        </x14:dataValidation>
        <x14:dataValidation type="list" allowBlank="1" showInputMessage="1" showErrorMessage="1" xr:uid="{00000000-0002-0000-0000-00000D000000}">
          <x14:formula1>
            <xm:f>'Fórmulas '!$BA$11:$BB$11</xm:f>
          </x14:formula1>
          <xm:sqref>AV12:AV43</xm:sqref>
        </x14:dataValidation>
        <x14:dataValidation type="list" allowBlank="1" showInputMessage="1" showErrorMessage="1" xr:uid="{00000000-0002-0000-0000-00000E000000}">
          <x14:formula1>
            <xm:f>'Fórmulas '!$Y$5:$Y$8</xm:f>
          </x14:formula1>
          <xm:sqref>BF12:BF43</xm:sqref>
        </x14:dataValidation>
        <x14:dataValidation type="list" allowBlank="1" showInputMessage="1" showErrorMessage="1" xr:uid="{00000000-0002-0000-0000-00000F000000}">
          <x14:formula1>
            <xm:f>'Fórmulas '!$B$47:$B$66</xm:f>
          </x14:formula1>
          <xm:sqref>A44:A1048576</xm:sqref>
        </x14:dataValidation>
        <x14:dataValidation type="list" allowBlank="1" showInputMessage="1" showErrorMessage="1" xr:uid="{00000000-0002-0000-0000-000010000000}">
          <x14:formula1>
            <xm:f>'Fórmulas '!$Q$10:$Q$11</xm:f>
          </x14:formula1>
          <xm:sqref>AN12:AN1048576</xm:sqref>
        </x14:dataValidation>
        <x14:dataValidation type="list" allowBlank="1" showInputMessage="1" showErrorMessage="1" xr:uid="{00000000-0002-0000-0000-000011000000}">
          <x14:formula1>
            <xm:f>'Fórmulas '!$Y$11:$Y$12</xm:f>
          </x14:formula1>
          <xm:sqref>BF44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5"/>
  <dimension ref="A1:I355"/>
  <sheetViews>
    <sheetView showGridLines="0" topLeftCell="A89" zoomScale="120" zoomScaleNormal="120" workbookViewId="0">
      <selection activeCell="D200" sqref="D200"/>
    </sheetView>
  </sheetViews>
  <sheetFormatPr baseColWidth="10" defaultColWidth="11.42578125" defaultRowHeight="15" x14ac:dyDescent="0.25"/>
  <cols>
    <col min="1" max="1" width="18" customWidth="1"/>
    <col min="2" max="2" width="60.28515625" customWidth="1"/>
  </cols>
  <sheetData>
    <row r="1" spans="1:1" ht="26.25" x14ac:dyDescent="0.4">
      <c r="A1" s="37" t="s">
        <v>450</v>
      </c>
    </row>
    <row r="35" spans="1:1" x14ac:dyDescent="0.25">
      <c r="A35" t="s">
        <v>451</v>
      </c>
    </row>
    <row r="127" spans="1:1" ht="26.25" x14ac:dyDescent="0.4">
      <c r="A127" s="37" t="s">
        <v>452</v>
      </c>
    </row>
    <row r="129" spans="1:1" ht="21" x14ac:dyDescent="0.35">
      <c r="A129" s="41" t="s">
        <v>453</v>
      </c>
    </row>
    <row r="139" spans="1:1" x14ac:dyDescent="0.25">
      <c r="A139" s="38"/>
    </row>
    <row r="157" spans="1:9" x14ac:dyDescent="0.25">
      <c r="A157" s="519"/>
      <c r="B157" s="519"/>
      <c r="I157">
        <f>35*12</f>
        <v>420</v>
      </c>
    </row>
    <row r="158" spans="1:9" x14ac:dyDescent="0.25">
      <c r="A158" s="31"/>
      <c r="B158" s="31"/>
    </row>
    <row r="159" spans="1:9" ht="13.15" customHeight="1" x14ac:dyDescent="0.25">
      <c r="A159" s="32"/>
      <c r="B159" s="33"/>
    </row>
    <row r="160" spans="1:9" ht="21" x14ac:dyDescent="0.25">
      <c r="A160" s="520" t="s">
        <v>454</v>
      </c>
      <c r="B160" s="520"/>
    </row>
    <row r="161" spans="1:2" x14ac:dyDescent="0.25">
      <c r="A161" s="40"/>
      <c r="B161" s="40"/>
    </row>
    <row r="162" spans="1:2" x14ac:dyDescent="0.25">
      <c r="A162" s="40"/>
      <c r="B162" s="40"/>
    </row>
    <row r="163" spans="1:2" x14ac:dyDescent="0.25">
      <c r="A163" s="40"/>
      <c r="B163" s="40"/>
    </row>
    <row r="164" spans="1:2" x14ac:dyDescent="0.25">
      <c r="A164" s="40"/>
      <c r="B164" s="40"/>
    </row>
    <row r="165" spans="1:2" x14ac:dyDescent="0.25">
      <c r="A165" s="40"/>
      <c r="B165" s="40"/>
    </row>
    <row r="166" spans="1:2" x14ac:dyDescent="0.25">
      <c r="A166" s="40"/>
      <c r="B166" s="40"/>
    </row>
    <row r="167" spans="1:2" x14ac:dyDescent="0.25">
      <c r="A167" s="40"/>
      <c r="B167" s="40"/>
    </row>
    <row r="168" spans="1:2" x14ac:dyDescent="0.25">
      <c r="A168" s="40"/>
      <c r="B168" s="40"/>
    </row>
    <row r="169" spans="1:2" x14ac:dyDescent="0.25">
      <c r="A169" s="40"/>
      <c r="B169" s="40"/>
    </row>
    <row r="170" spans="1:2" x14ac:dyDescent="0.25">
      <c r="A170" s="40"/>
      <c r="B170" s="40"/>
    </row>
    <row r="171" spans="1:2" x14ac:dyDescent="0.25">
      <c r="A171" s="40"/>
      <c r="B171" s="40"/>
    </row>
    <row r="172" spans="1:2" x14ac:dyDescent="0.25">
      <c r="A172" s="40"/>
      <c r="B172" s="40"/>
    </row>
    <row r="173" spans="1:2" x14ac:dyDescent="0.25">
      <c r="A173" s="40"/>
      <c r="B173" s="40"/>
    </row>
    <row r="174" spans="1:2" x14ac:dyDescent="0.25">
      <c r="A174" s="40"/>
      <c r="B174" s="40"/>
    </row>
    <row r="175" spans="1:2" x14ac:dyDescent="0.25">
      <c r="A175" s="40"/>
      <c r="B175" s="40"/>
    </row>
    <row r="176" spans="1:2" x14ac:dyDescent="0.25">
      <c r="A176" s="40"/>
      <c r="B176" s="40"/>
    </row>
    <row r="177" spans="1:2" x14ac:dyDescent="0.25">
      <c r="A177" s="40"/>
      <c r="B177" s="40"/>
    </row>
    <row r="178" spans="1:2" x14ac:dyDescent="0.25">
      <c r="A178" s="40"/>
      <c r="B178" s="40"/>
    </row>
    <row r="179" spans="1:2" x14ac:dyDescent="0.25">
      <c r="A179" s="40"/>
      <c r="B179" s="40"/>
    </row>
    <row r="180" spans="1:2" x14ac:dyDescent="0.25">
      <c r="A180" s="40"/>
      <c r="B180" s="40"/>
    </row>
    <row r="181" spans="1:2" x14ac:dyDescent="0.25">
      <c r="A181" s="40"/>
      <c r="B181" s="40"/>
    </row>
    <row r="182" spans="1:2" x14ac:dyDescent="0.25">
      <c r="A182" s="40"/>
      <c r="B182" s="40"/>
    </row>
    <row r="183" spans="1:2" x14ac:dyDescent="0.25">
      <c r="A183" s="40"/>
      <c r="B183" s="40"/>
    </row>
    <row r="184" spans="1:2" x14ac:dyDescent="0.25">
      <c r="A184" s="40"/>
      <c r="B184" s="40"/>
    </row>
    <row r="185" spans="1:2" x14ac:dyDescent="0.25">
      <c r="A185" s="40"/>
      <c r="B185" s="40"/>
    </row>
    <row r="186" spans="1:2" x14ac:dyDescent="0.25">
      <c r="A186" s="40"/>
      <c r="B186" s="40"/>
    </row>
    <row r="187" spans="1:2" x14ac:dyDescent="0.25">
      <c r="A187" s="40"/>
      <c r="B187" s="40"/>
    </row>
    <row r="188" spans="1:2" x14ac:dyDescent="0.25">
      <c r="A188" s="40"/>
      <c r="B188" s="40"/>
    </row>
    <row r="189" spans="1:2" x14ac:dyDescent="0.25">
      <c r="A189" s="40"/>
      <c r="B189" s="40"/>
    </row>
    <row r="190" spans="1:2" x14ac:dyDescent="0.25">
      <c r="A190" s="40"/>
      <c r="B190" s="40"/>
    </row>
    <row r="191" spans="1:2" x14ac:dyDescent="0.25">
      <c r="A191" s="40"/>
      <c r="B191" s="40"/>
    </row>
    <row r="192" spans="1:2" x14ac:dyDescent="0.25">
      <c r="A192" s="40"/>
      <c r="B192" s="40"/>
    </row>
    <row r="193" spans="1:2" x14ac:dyDescent="0.25">
      <c r="A193" s="40"/>
      <c r="B193" s="40"/>
    </row>
    <row r="194" spans="1:2" x14ac:dyDescent="0.25">
      <c r="A194" s="40"/>
      <c r="B194" s="40"/>
    </row>
    <row r="195" spans="1:2" x14ac:dyDescent="0.25">
      <c r="A195" s="40"/>
      <c r="B195" s="40"/>
    </row>
    <row r="196" spans="1:2" x14ac:dyDescent="0.25">
      <c r="A196" s="40"/>
      <c r="B196" s="40"/>
    </row>
    <row r="197" spans="1:2" x14ac:dyDescent="0.25">
      <c r="A197" s="40"/>
      <c r="B197" s="40"/>
    </row>
    <row r="198" spans="1:2" x14ac:dyDescent="0.25">
      <c r="A198" s="40"/>
      <c r="B198" s="40"/>
    </row>
    <row r="199" spans="1:2" x14ac:dyDescent="0.25">
      <c r="A199" s="40"/>
      <c r="B199" s="40"/>
    </row>
    <row r="200" spans="1:2" x14ac:dyDescent="0.25">
      <c r="A200" s="40"/>
      <c r="B200" s="40"/>
    </row>
    <row r="201" spans="1:2" x14ac:dyDescent="0.25">
      <c r="A201" s="40"/>
      <c r="B201" s="40"/>
    </row>
    <row r="202" spans="1:2" x14ac:dyDescent="0.25">
      <c r="A202" s="40"/>
      <c r="B202" s="40"/>
    </row>
    <row r="203" spans="1:2" x14ac:dyDescent="0.25">
      <c r="A203" s="40"/>
      <c r="B203" s="40"/>
    </row>
    <row r="204" spans="1:2" x14ac:dyDescent="0.25">
      <c r="A204" s="40"/>
      <c r="B204" s="40"/>
    </row>
    <row r="205" spans="1:2" x14ac:dyDescent="0.25">
      <c r="A205" s="40"/>
      <c r="B205" s="40"/>
    </row>
    <row r="206" spans="1:2" x14ac:dyDescent="0.25">
      <c r="A206" s="40"/>
      <c r="B206" s="40"/>
    </row>
    <row r="207" spans="1:2" x14ac:dyDescent="0.25">
      <c r="A207" s="40"/>
      <c r="B207" s="40"/>
    </row>
    <row r="208" spans="1:2" x14ac:dyDescent="0.25">
      <c r="A208" s="40"/>
      <c r="B208" s="40"/>
    </row>
    <row r="209" spans="1:2" x14ac:dyDescent="0.25">
      <c r="A209" s="40"/>
      <c r="B209" s="40"/>
    </row>
    <row r="210" spans="1:2" x14ac:dyDescent="0.25">
      <c r="A210" s="40"/>
      <c r="B210" s="40"/>
    </row>
    <row r="211" spans="1:2" x14ac:dyDescent="0.25">
      <c r="A211" s="40"/>
      <c r="B211" s="40"/>
    </row>
    <row r="212" spans="1:2" x14ac:dyDescent="0.25">
      <c r="A212" s="40"/>
      <c r="B212" s="40"/>
    </row>
    <row r="213" spans="1:2" x14ac:dyDescent="0.25">
      <c r="A213" s="40"/>
      <c r="B213" s="40"/>
    </row>
    <row r="214" spans="1:2" x14ac:dyDescent="0.25">
      <c r="A214" s="40"/>
      <c r="B214" s="40"/>
    </row>
    <row r="215" spans="1:2" x14ac:dyDescent="0.25">
      <c r="A215" s="40"/>
      <c r="B215" s="40"/>
    </row>
    <row r="216" spans="1:2" ht="28.9" customHeight="1" x14ac:dyDescent="0.25">
      <c r="A216" s="521" t="s">
        <v>455</v>
      </c>
      <c r="B216" s="521"/>
    </row>
    <row r="217" spans="1:2" x14ac:dyDescent="0.25">
      <c r="A217" s="40"/>
      <c r="B217" s="40"/>
    </row>
    <row r="218" spans="1:2" x14ac:dyDescent="0.25">
      <c r="A218" s="40"/>
      <c r="B218" s="40"/>
    </row>
    <row r="219" spans="1:2" x14ac:dyDescent="0.25">
      <c r="A219" s="40"/>
      <c r="B219" s="40"/>
    </row>
    <row r="220" spans="1:2" x14ac:dyDescent="0.25">
      <c r="A220" s="40"/>
      <c r="B220" s="40"/>
    </row>
    <row r="221" spans="1:2" x14ac:dyDescent="0.25">
      <c r="A221" s="40"/>
      <c r="B221" s="40"/>
    </row>
    <row r="222" spans="1:2" x14ac:dyDescent="0.25">
      <c r="A222" s="40"/>
      <c r="B222" s="40"/>
    </row>
    <row r="223" spans="1:2" x14ac:dyDescent="0.25">
      <c r="A223" s="40"/>
      <c r="B223" s="40"/>
    </row>
    <row r="224" spans="1:2" x14ac:dyDescent="0.25">
      <c r="A224" s="40"/>
      <c r="B224" s="40"/>
    </row>
    <row r="225" spans="1:2" x14ac:dyDescent="0.25">
      <c r="A225" s="40"/>
      <c r="B225" s="40"/>
    </row>
    <row r="226" spans="1:2" x14ac:dyDescent="0.25">
      <c r="A226" s="40"/>
      <c r="B226" s="40"/>
    </row>
    <row r="227" spans="1:2" x14ac:dyDescent="0.25">
      <c r="A227" s="521" t="s">
        <v>456</v>
      </c>
      <c r="B227" s="521"/>
    </row>
    <row r="228" spans="1:2" x14ac:dyDescent="0.25">
      <c r="A228" s="40"/>
      <c r="B228" s="40"/>
    </row>
    <row r="229" spans="1:2" x14ac:dyDescent="0.25">
      <c r="A229" s="40"/>
      <c r="B229" s="40"/>
    </row>
    <row r="230" spans="1:2" x14ac:dyDescent="0.25">
      <c r="A230" s="32"/>
      <c r="B230" s="33"/>
    </row>
    <row r="292" spans="1:1" x14ac:dyDescent="0.25">
      <c r="A292" t="s">
        <v>457</v>
      </c>
    </row>
    <row r="321" spans="1:1" ht="23.25" x14ac:dyDescent="0.35">
      <c r="A321" s="49" t="s">
        <v>458</v>
      </c>
    </row>
    <row r="323" spans="1:1" x14ac:dyDescent="0.25">
      <c r="A323" t="s">
        <v>459</v>
      </c>
    </row>
    <row r="355" spans="1:1" ht="26.25" x14ac:dyDescent="0.4">
      <c r="A355" s="37" t="s">
        <v>460</v>
      </c>
    </row>
  </sheetData>
  <mergeCells count="4">
    <mergeCell ref="A157:B157"/>
    <mergeCell ref="A160:B160"/>
    <mergeCell ref="A216:B216"/>
    <mergeCell ref="A227:B227"/>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B1:BM71"/>
  <sheetViews>
    <sheetView topLeftCell="A12" zoomScaleNormal="100" workbookViewId="0">
      <selection activeCell="B21" sqref="B21"/>
    </sheetView>
  </sheetViews>
  <sheetFormatPr baseColWidth="10" defaultColWidth="11.42578125" defaultRowHeight="15" x14ac:dyDescent="0.25"/>
  <cols>
    <col min="2" max="2" width="44.28515625" customWidth="1"/>
    <col min="3" max="3" width="25.5703125" customWidth="1"/>
    <col min="4" max="4" width="17.42578125" customWidth="1"/>
    <col min="5" max="5" width="14.85546875" bestFit="1" customWidth="1"/>
    <col min="6" max="6" width="29.28515625" customWidth="1"/>
    <col min="7" max="7" width="15.28515625" customWidth="1"/>
    <col min="11" max="11" width="13.5703125" customWidth="1"/>
    <col min="13" max="13" width="20.7109375" bestFit="1" customWidth="1"/>
    <col min="15" max="15" width="49.85546875" customWidth="1"/>
    <col min="17" max="17" width="24.7109375" bestFit="1" customWidth="1"/>
    <col min="18" max="18" width="24.7109375" customWidth="1"/>
    <col min="20" max="20" width="19.7109375" customWidth="1"/>
    <col min="25" max="25" width="37.140625" bestFit="1" customWidth="1"/>
    <col min="27" max="27" width="17" bestFit="1" customWidth="1"/>
    <col min="30" max="30" width="14" bestFit="1" customWidth="1"/>
    <col min="32" max="32" width="35.140625" bestFit="1" customWidth="1"/>
    <col min="34" max="34" width="20.28515625" customWidth="1"/>
    <col min="35" max="35" width="13.5703125" customWidth="1"/>
    <col min="36" max="36" width="13.140625" customWidth="1"/>
    <col min="37" max="37" width="20.140625" bestFit="1" customWidth="1"/>
    <col min="38" max="38" width="27.7109375" customWidth="1"/>
    <col min="39" max="39" width="32.140625" customWidth="1"/>
    <col min="40" max="40" width="26.140625" customWidth="1"/>
    <col min="41" max="41" width="18.7109375" customWidth="1"/>
    <col min="43" max="43" width="18.28515625" customWidth="1"/>
    <col min="44" max="44" width="16" customWidth="1"/>
    <col min="52" max="52" width="47.5703125" customWidth="1"/>
    <col min="63" max="63" width="13.7109375" customWidth="1"/>
  </cols>
  <sheetData>
    <row r="1" spans="2:65" x14ac:dyDescent="0.25">
      <c r="O1" s="35" t="s">
        <v>29</v>
      </c>
    </row>
    <row r="2" spans="2:65" x14ac:dyDescent="0.25">
      <c r="O2" s="11" t="s">
        <v>394</v>
      </c>
    </row>
    <row r="3" spans="2:65" ht="43.15" customHeight="1" x14ac:dyDescent="0.25">
      <c r="B3" s="522" t="s">
        <v>461</v>
      </c>
      <c r="C3" s="523"/>
      <c r="E3" s="522" t="s">
        <v>462</v>
      </c>
      <c r="F3" s="523"/>
      <c r="H3" s="524" t="s">
        <v>463</v>
      </c>
      <c r="I3" s="525"/>
      <c r="J3" s="525"/>
      <c r="K3" s="526"/>
      <c r="O3" s="11" t="s">
        <v>314</v>
      </c>
      <c r="T3" t="s">
        <v>464</v>
      </c>
      <c r="AC3" s="529" t="s">
        <v>465</v>
      </c>
      <c r="AD3" s="529"/>
      <c r="AE3" s="15"/>
      <c r="AH3" s="528" t="s">
        <v>466</v>
      </c>
      <c r="AI3" s="528"/>
      <c r="AJ3" s="528"/>
      <c r="AL3" s="530" t="s">
        <v>467</v>
      </c>
      <c r="AM3" s="530"/>
      <c r="AN3" s="530"/>
      <c r="AO3" s="530"/>
      <c r="AP3" s="530"/>
      <c r="AQ3" s="530"/>
      <c r="AR3" s="530"/>
      <c r="AT3" s="528" t="s">
        <v>468</v>
      </c>
      <c r="AU3" s="528"/>
      <c r="AW3" s="529" t="s">
        <v>469</v>
      </c>
      <c r="AX3" s="529"/>
      <c r="AZ3" s="522" t="s">
        <v>470</v>
      </c>
      <c r="BA3" s="527"/>
      <c r="BB3" s="523"/>
      <c r="BF3" s="522" t="s">
        <v>471</v>
      </c>
      <c r="BG3" s="527"/>
      <c r="BH3" s="523"/>
      <c r="BK3" s="46" t="s">
        <v>472</v>
      </c>
      <c r="BL3" s="47"/>
      <c r="BM3" s="48"/>
    </row>
    <row r="4" spans="2:65" ht="28.9" customHeight="1" x14ac:dyDescent="0.25">
      <c r="B4" s="35" t="s">
        <v>473</v>
      </c>
      <c r="C4" s="35" t="s">
        <v>474</v>
      </c>
      <c r="E4" s="35" t="s">
        <v>473</v>
      </c>
      <c r="F4" s="35" t="s">
        <v>474</v>
      </c>
      <c r="H4" s="35" t="s">
        <v>475</v>
      </c>
      <c r="I4" s="35" t="s">
        <v>476</v>
      </c>
      <c r="J4" s="35" t="s">
        <v>477</v>
      </c>
      <c r="K4" s="35" t="s">
        <v>478</v>
      </c>
      <c r="M4" s="35" t="s">
        <v>479</v>
      </c>
      <c r="O4" s="11" t="s">
        <v>101</v>
      </c>
      <c r="Q4" s="35" t="s">
        <v>480</v>
      </c>
      <c r="R4" s="45"/>
      <c r="T4" s="35" t="s">
        <v>481</v>
      </c>
      <c r="U4" s="35" t="s">
        <v>482</v>
      </c>
      <c r="V4" s="35" t="s">
        <v>483</v>
      </c>
      <c r="W4" s="35"/>
      <c r="Y4" s="35" t="s">
        <v>484</v>
      </c>
      <c r="AA4" s="35" t="s">
        <v>485</v>
      </c>
      <c r="AC4" s="35" t="s">
        <v>486</v>
      </c>
      <c r="AD4" s="35" t="s">
        <v>487</v>
      </c>
      <c r="AF4" s="35" t="s">
        <v>488</v>
      </c>
      <c r="AH4" s="35" t="s">
        <v>489</v>
      </c>
      <c r="AI4" s="35" t="s">
        <v>490</v>
      </c>
      <c r="AJ4" s="35" t="s">
        <v>491</v>
      </c>
      <c r="AL4" s="16" t="s">
        <v>492</v>
      </c>
      <c r="AM4" s="16" t="s">
        <v>493</v>
      </c>
      <c r="AN4" s="16" t="s">
        <v>494</v>
      </c>
      <c r="AO4" s="16" t="s">
        <v>495</v>
      </c>
      <c r="AP4" s="16" t="s">
        <v>496</v>
      </c>
      <c r="AQ4" s="16" t="s">
        <v>497</v>
      </c>
      <c r="AR4" s="16" t="s">
        <v>498</v>
      </c>
      <c r="AT4" s="35" t="s">
        <v>499</v>
      </c>
      <c r="AU4" s="35" t="s">
        <v>500</v>
      </c>
      <c r="AW4" s="17" t="s">
        <v>501</v>
      </c>
      <c r="AX4" s="17" t="s">
        <v>473</v>
      </c>
      <c r="AZ4" s="35" t="s">
        <v>499</v>
      </c>
      <c r="BA4" s="35" t="s">
        <v>502</v>
      </c>
      <c r="BB4" s="35" t="s">
        <v>82</v>
      </c>
      <c r="BF4" t="s">
        <v>503</v>
      </c>
      <c r="BK4" t="s">
        <v>504</v>
      </c>
    </row>
    <row r="5" spans="2:65" x14ac:dyDescent="0.25">
      <c r="B5" s="11" t="s">
        <v>505</v>
      </c>
      <c r="C5" s="39">
        <v>0.2</v>
      </c>
      <c r="E5" s="11" t="s">
        <v>506</v>
      </c>
      <c r="F5" s="39">
        <v>0.2</v>
      </c>
      <c r="H5" s="39">
        <v>0.2</v>
      </c>
      <c r="I5" s="39">
        <v>0.2</v>
      </c>
      <c r="J5" s="18" t="str">
        <f>CONCATENATE(H5,I5)</f>
        <v>0.20.2</v>
      </c>
      <c r="K5" s="42" t="s">
        <v>507</v>
      </c>
      <c r="M5" s="11" t="s">
        <v>508</v>
      </c>
      <c r="O5" s="11" t="s">
        <v>119</v>
      </c>
      <c r="Q5" s="11" t="s">
        <v>88</v>
      </c>
      <c r="R5" s="39">
        <v>0.25</v>
      </c>
      <c r="T5" t="s">
        <v>509</v>
      </c>
      <c r="U5" t="s">
        <v>510</v>
      </c>
      <c r="V5" t="s">
        <v>511</v>
      </c>
      <c r="Y5" s="11" t="s">
        <v>110</v>
      </c>
      <c r="AA5" s="11" t="s">
        <v>78</v>
      </c>
      <c r="AC5" s="11">
        <v>1</v>
      </c>
      <c r="AD5" s="11" t="s">
        <v>512</v>
      </c>
      <c r="AF5" s="11" t="s">
        <v>513</v>
      </c>
      <c r="AH5" s="11" t="str">
        <f>CONCATENATE(AH15,"+",AI15)</f>
        <v xml:space="preserve">Fuerte+Fuerte </v>
      </c>
      <c r="AI5" s="11" t="s">
        <v>513</v>
      </c>
      <c r="AJ5" s="11">
        <v>100</v>
      </c>
      <c r="AL5" s="11" t="s">
        <v>514</v>
      </c>
      <c r="AM5" s="11" t="s">
        <v>515</v>
      </c>
      <c r="AN5" s="11" t="s">
        <v>516</v>
      </c>
      <c r="AO5" s="11" t="s">
        <v>517</v>
      </c>
      <c r="AP5" s="11" t="s">
        <v>518</v>
      </c>
      <c r="AQ5" s="11" t="s">
        <v>519</v>
      </c>
      <c r="AR5" s="11" t="s">
        <v>520</v>
      </c>
      <c r="AT5" s="11" t="s">
        <v>514</v>
      </c>
      <c r="AU5" s="11">
        <v>15</v>
      </c>
      <c r="AW5" s="20">
        <v>1</v>
      </c>
      <c r="AX5" s="10" t="s">
        <v>106</v>
      </c>
      <c r="AZ5" s="11" t="s">
        <v>68</v>
      </c>
      <c r="BA5" s="11">
        <v>15</v>
      </c>
      <c r="BB5" s="11">
        <v>0</v>
      </c>
      <c r="BF5" t="s">
        <v>521</v>
      </c>
      <c r="BK5" t="s">
        <v>522</v>
      </c>
    </row>
    <row r="6" spans="2:65" x14ac:dyDescent="0.25">
      <c r="B6" s="11" t="s">
        <v>523</v>
      </c>
      <c r="C6" s="39">
        <v>0.4</v>
      </c>
      <c r="E6" s="11" t="s">
        <v>524</v>
      </c>
      <c r="F6" s="39">
        <v>0.4</v>
      </c>
      <c r="H6" s="39">
        <v>0.2</v>
      </c>
      <c r="I6" s="39">
        <v>0.4</v>
      </c>
      <c r="J6" s="18" t="str">
        <f>CONCATENATE(H6,I6)</f>
        <v>0.20.4</v>
      </c>
      <c r="K6" s="42" t="s">
        <v>507</v>
      </c>
      <c r="M6" s="11" t="s">
        <v>525</v>
      </c>
      <c r="O6" s="11" t="s">
        <v>526</v>
      </c>
      <c r="Q6" s="11" t="s">
        <v>373</v>
      </c>
      <c r="R6" s="39">
        <v>0.15</v>
      </c>
      <c r="T6" t="s">
        <v>527</v>
      </c>
      <c r="U6" t="s">
        <v>528</v>
      </c>
      <c r="V6" t="s">
        <v>529</v>
      </c>
      <c r="Y6" s="11" t="s">
        <v>90</v>
      </c>
      <c r="AA6" s="11" t="s">
        <v>82</v>
      </c>
      <c r="AC6" s="11">
        <v>2</v>
      </c>
      <c r="AD6" s="11" t="s">
        <v>512</v>
      </c>
      <c r="AF6" s="11" t="s">
        <v>530</v>
      </c>
      <c r="AH6" s="11" t="str">
        <f t="shared" ref="AH6:AH13" si="0">CONCATENATE(AH16,"+",AI16)</f>
        <v xml:space="preserve">Fuerte+Moderado </v>
      </c>
      <c r="AI6" s="11" t="s">
        <v>530</v>
      </c>
      <c r="AJ6" s="11">
        <v>50</v>
      </c>
      <c r="AL6" s="11" t="s">
        <v>531</v>
      </c>
      <c r="AM6" s="11" t="s">
        <v>532</v>
      </c>
      <c r="AN6" s="11" t="s">
        <v>533</v>
      </c>
      <c r="AO6" s="11" t="s">
        <v>534</v>
      </c>
      <c r="AP6" s="11" t="s">
        <v>535</v>
      </c>
      <c r="AQ6" s="11" t="s">
        <v>536</v>
      </c>
      <c r="AR6" s="11" t="s">
        <v>537</v>
      </c>
      <c r="AT6" s="11" t="s">
        <v>531</v>
      </c>
      <c r="AU6" s="11">
        <v>0</v>
      </c>
      <c r="AW6" s="20">
        <v>2</v>
      </c>
      <c r="AX6" s="10" t="s">
        <v>123</v>
      </c>
      <c r="AZ6" s="11" t="s">
        <v>69</v>
      </c>
      <c r="BA6" s="11">
        <v>5</v>
      </c>
      <c r="BB6" s="11">
        <v>0</v>
      </c>
      <c r="BF6" t="s">
        <v>538</v>
      </c>
      <c r="BK6" t="s">
        <v>539</v>
      </c>
    </row>
    <row r="7" spans="2:65" x14ac:dyDescent="0.25">
      <c r="B7" s="11" t="s">
        <v>540</v>
      </c>
      <c r="C7" s="39">
        <v>0.6</v>
      </c>
      <c r="E7" s="11" t="s">
        <v>530</v>
      </c>
      <c r="F7" s="39">
        <v>0.6</v>
      </c>
      <c r="H7" s="39">
        <v>0.2</v>
      </c>
      <c r="I7" s="39">
        <v>0.6</v>
      </c>
      <c r="J7" s="18" t="str">
        <f>CONCATENATE(H7,I7)</f>
        <v>0.20.6</v>
      </c>
      <c r="K7" s="43" t="s">
        <v>541</v>
      </c>
      <c r="M7" s="11" t="s">
        <v>542</v>
      </c>
      <c r="O7" s="11" t="s">
        <v>543</v>
      </c>
      <c r="Q7" s="11" t="s">
        <v>544</v>
      </c>
      <c r="R7" s="39">
        <v>0.1</v>
      </c>
      <c r="Y7" s="11" t="s">
        <v>545</v>
      </c>
      <c r="AA7" s="11" t="s">
        <v>546</v>
      </c>
      <c r="AC7" s="11">
        <v>3</v>
      </c>
      <c r="AD7" s="11" t="s">
        <v>512</v>
      </c>
      <c r="AF7" s="11" t="s">
        <v>547</v>
      </c>
      <c r="AH7" s="11" t="str">
        <f t="shared" si="0"/>
        <v xml:space="preserve">Fuerte+Débil </v>
      </c>
      <c r="AI7" s="11" t="s">
        <v>547</v>
      </c>
      <c r="AJ7" s="11">
        <v>0</v>
      </c>
      <c r="AO7" s="11" t="s">
        <v>548</v>
      </c>
      <c r="AR7" s="11" t="s">
        <v>549</v>
      </c>
      <c r="AT7" s="11" t="s">
        <v>515</v>
      </c>
      <c r="AU7" s="11">
        <v>15</v>
      </c>
      <c r="AW7" s="20">
        <v>3</v>
      </c>
      <c r="AX7" s="10" t="s">
        <v>83</v>
      </c>
      <c r="AZ7" s="11" t="s">
        <v>70</v>
      </c>
      <c r="BA7" s="11">
        <v>15</v>
      </c>
      <c r="BB7" s="11">
        <v>0</v>
      </c>
      <c r="BF7" t="s">
        <v>550</v>
      </c>
    </row>
    <row r="8" spans="2:65" x14ac:dyDescent="0.25">
      <c r="B8" s="11" t="s">
        <v>551</v>
      </c>
      <c r="C8" s="39">
        <v>0.8</v>
      </c>
      <c r="E8" s="11" t="s">
        <v>552</v>
      </c>
      <c r="F8" s="39">
        <v>0.8</v>
      </c>
      <c r="H8" s="39">
        <v>0.2</v>
      </c>
      <c r="I8" s="39">
        <v>0.8</v>
      </c>
      <c r="J8" s="18" t="str">
        <f>CONCATENATE(H8,I8)</f>
        <v>0.20.8</v>
      </c>
      <c r="K8" s="21" t="s">
        <v>553</v>
      </c>
      <c r="M8" s="11" t="s">
        <v>554</v>
      </c>
      <c r="O8" s="11" t="s">
        <v>133</v>
      </c>
      <c r="Y8" s="11" t="s">
        <v>260</v>
      </c>
      <c r="AC8" s="11">
        <v>4</v>
      </c>
      <c r="AD8" s="11" t="s">
        <v>512</v>
      </c>
      <c r="AH8" s="11" t="str">
        <f t="shared" si="0"/>
        <v xml:space="preserve">Moderado+Fuerte </v>
      </c>
      <c r="AI8" s="11" t="s">
        <v>530</v>
      </c>
      <c r="AJ8" s="11">
        <v>50</v>
      </c>
      <c r="AT8" s="11" t="s">
        <v>532</v>
      </c>
      <c r="AU8" s="11">
        <v>0</v>
      </c>
      <c r="AW8" s="20">
        <v>4</v>
      </c>
      <c r="AX8" s="10" t="s">
        <v>555</v>
      </c>
      <c r="AZ8" s="11" t="s">
        <v>71</v>
      </c>
      <c r="BA8" s="11">
        <v>10</v>
      </c>
      <c r="BB8" s="11">
        <v>0</v>
      </c>
      <c r="BF8" t="s">
        <v>556</v>
      </c>
    </row>
    <row r="9" spans="2:65" x14ac:dyDescent="0.25">
      <c r="B9" s="11" t="s">
        <v>557</v>
      </c>
      <c r="C9" s="39">
        <v>1</v>
      </c>
      <c r="E9" s="11" t="s">
        <v>558</v>
      </c>
      <c r="F9" s="39">
        <v>1</v>
      </c>
      <c r="H9" s="39">
        <v>0.2</v>
      </c>
      <c r="I9" s="39">
        <v>1</v>
      </c>
      <c r="J9" s="18" t="str">
        <f>CONCATENATE(H9,I9)</f>
        <v>0.21</v>
      </c>
      <c r="K9" s="44" t="s">
        <v>559</v>
      </c>
      <c r="M9" s="11" t="s">
        <v>560</v>
      </c>
      <c r="O9" s="11" t="s">
        <v>206</v>
      </c>
      <c r="Q9" s="35" t="s">
        <v>561</v>
      </c>
      <c r="R9" s="35"/>
      <c r="AC9" s="11">
        <v>5</v>
      </c>
      <c r="AD9" s="11" t="s">
        <v>512</v>
      </c>
      <c r="AH9" s="11" t="str">
        <f t="shared" si="0"/>
        <v xml:space="preserve">Moderado+Moderado </v>
      </c>
      <c r="AI9" s="11" t="s">
        <v>530</v>
      </c>
      <c r="AJ9" s="11">
        <v>50</v>
      </c>
      <c r="AT9" s="11" t="s">
        <v>516</v>
      </c>
      <c r="AU9" s="11">
        <v>15</v>
      </c>
      <c r="AW9" s="20">
        <v>5</v>
      </c>
      <c r="AX9" s="10" t="s">
        <v>562</v>
      </c>
      <c r="AZ9" s="11" t="s">
        <v>72</v>
      </c>
      <c r="BA9" s="11">
        <v>15</v>
      </c>
      <c r="BB9" s="11">
        <v>0</v>
      </c>
      <c r="BF9" t="s">
        <v>563</v>
      </c>
    </row>
    <row r="10" spans="2:65" x14ac:dyDescent="0.25">
      <c r="H10" s="39">
        <v>0.4</v>
      </c>
      <c r="I10" s="39">
        <v>0.2</v>
      </c>
      <c r="J10" s="18" t="str">
        <f t="shared" ref="J10:J29" si="1">CONCATENATE(H10,I10)</f>
        <v>0.40.2</v>
      </c>
      <c r="K10" s="19" t="s">
        <v>507</v>
      </c>
      <c r="M10" s="11" t="s">
        <v>564</v>
      </c>
      <c r="O10" s="11" t="s">
        <v>149</v>
      </c>
      <c r="Q10" s="11" t="s">
        <v>87</v>
      </c>
      <c r="R10" s="39">
        <v>0.25</v>
      </c>
      <c r="Y10" s="35" t="s">
        <v>565</v>
      </c>
      <c r="AC10" s="11">
        <v>6</v>
      </c>
      <c r="AD10" s="11" t="s">
        <v>566</v>
      </c>
      <c r="AH10" s="11" t="str">
        <f t="shared" si="0"/>
        <v xml:space="preserve">Moderado+Débil </v>
      </c>
      <c r="AI10" s="11" t="s">
        <v>547</v>
      </c>
      <c r="AJ10" s="11">
        <v>0</v>
      </c>
      <c r="AT10" s="11" t="s">
        <v>533</v>
      </c>
      <c r="AU10" s="11">
        <v>0</v>
      </c>
      <c r="AZ10" s="11" t="s">
        <v>73</v>
      </c>
      <c r="BA10" s="11">
        <v>10</v>
      </c>
      <c r="BB10" s="11">
        <v>0</v>
      </c>
      <c r="BF10" t="s">
        <v>567</v>
      </c>
    </row>
    <row r="11" spans="2:65" ht="30" x14ac:dyDescent="0.25">
      <c r="H11" s="39">
        <v>0.4</v>
      </c>
      <c r="I11" s="39">
        <v>0.4</v>
      </c>
      <c r="J11" s="18" t="str">
        <f t="shared" si="1"/>
        <v>0.40.4</v>
      </c>
      <c r="K11" s="43" t="s">
        <v>541</v>
      </c>
      <c r="M11" s="11" t="s">
        <v>568</v>
      </c>
      <c r="O11" s="11" t="s">
        <v>569</v>
      </c>
      <c r="Q11" s="11" t="s">
        <v>570</v>
      </c>
      <c r="R11" s="39">
        <v>0.15</v>
      </c>
      <c r="Y11" s="11" t="s">
        <v>90</v>
      </c>
      <c r="AC11" s="11">
        <v>7</v>
      </c>
      <c r="AD11" s="11" t="s">
        <v>566</v>
      </c>
      <c r="AH11" s="11" t="str">
        <f t="shared" si="0"/>
        <v xml:space="preserve">Débil+Fuerte </v>
      </c>
      <c r="AI11" s="11" t="s">
        <v>547</v>
      </c>
      <c r="AJ11" s="11">
        <v>0</v>
      </c>
      <c r="AT11" s="11" t="s">
        <v>517</v>
      </c>
      <c r="AU11" s="11">
        <v>15</v>
      </c>
      <c r="AZ11" s="22" t="s">
        <v>571</v>
      </c>
      <c r="BA11" s="11">
        <v>30</v>
      </c>
      <c r="BB11" s="11">
        <v>0</v>
      </c>
    </row>
    <row r="12" spans="2:65" x14ac:dyDescent="0.25">
      <c r="H12" s="39">
        <v>0.4</v>
      </c>
      <c r="I12" s="39">
        <v>0.6</v>
      </c>
      <c r="J12" s="18" t="str">
        <f t="shared" si="1"/>
        <v>0.40.6</v>
      </c>
      <c r="K12" s="43" t="s">
        <v>541</v>
      </c>
      <c r="M12" s="11" t="s">
        <v>572</v>
      </c>
      <c r="O12" s="11" t="s">
        <v>573</v>
      </c>
      <c r="Q12" s="11"/>
      <c r="R12" s="11"/>
      <c r="Y12" s="11" t="s">
        <v>574</v>
      </c>
      <c r="AC12" s="11">
        <v>8</v>
      </c>
      <c r="AD12" s="11" t="s">
        <v>566</v>
      </c>
      <c r="AH12" s="11" t="str">
        <f t="shared" si="0"/>
        <v xml:space="preserve">Débil+Moderado </v>
      </c>
      <c r="AI12" s="11" t="s">
        <v>547</v>
      </c>
      <c r="AJ12" s="11">
        <v>0</v>
      </c>
      <c r="AT12" s="11" t="s">
        <v>534</v>
      </c>
      <c r="AU12" s="11">
        <v>10</v>
      </c>
    </row>
    <row r="13" spans="2:65" x14ac:dyDescent="0.25">
      <c r="B13" t="s">
        <v>575</v>
      </c>
      <c r="H13" s="39">
        <v>0.4</v>
      </c>
      <c r="I13" s="39">
        <v>0.8</v>
      </c>
      <c r="J13" s="18" t="str">
        <f t="shared" si="1"/>
        <v>0.40.8</v>
      </c>
      <c r="K13" s="21" t="s">
        <v>576</v>
      </c>
      <c r="M13" s="11" t="s">
        <v>79</v>
      </c>
      <c r="O13" s="11" t="s">
        <v>366</v>
      </c>
      <c r="Q13" s="11"/>
      <c r="AC13" s="11">
        <v>9</v>
      </c>
      <c r="AD13" s="11" t="s">
        <v>566</v>
      </c>
      <c r="AH13" s="11" t="str">
        <f t="shared" si="0"/>
        <v xml:space="preserve">Débil+Débil </v>
      </c>
      <c r="AI13" s="11" t="s">
        <v>547</v>
      </c>
      <c r="AJ13" s="11">
        <v>0</v>
      </c>
      <c r="AT13" s="11" t="s">
        <v>548</v>
      </c>
      <c r="AU13" s="11">
        <v>0</v>
      </c>
    </row>
    <row r="14" spans="2:65" x14ac:dyDescent="0.25">
      <c r="B14" t="s">
        <v>577</v>
      </c>
      <c r="E14" s="522" t="s">
        <v>461</v>
      </c>
      <c r="F14" s="523"/>
      <c r="H14" s="39">
        <v>0.4</v>
      </c>
      <c r="I14" s="39">
        <v>1</v>
      </c>
      <c r="J14" s="18" t="str">
        <f t="shared" si="1"/>
        <v>0.41</v>
      </c>
      <c r="K14" s="19" t="s">
        <v>559</v>
      </c>
      <c r="M14" s="11" t="s">
        <v>578</v>
      </c>
      <c r="O14" s="11" t="s">
        <v>345</v>
      </c>
      <c r="AC14" s="11">
        <v>10</v>
      </c>
      <c r="AD14" s="11" t="s">
        <v>566</v>
      </c>
      <c r="AK14" s="35" t="s">
        <v>489</v>
      </c>
      <c r="AL14" s="35" t="s">
        <v>490</v>
      </c>
      <c r="AM14" s="35" t="s">
        <v>491</v>
      </c>
      <c r="AT14" s="11" t="s">
        <v>518</v>
      </c>
      <c r="AU14" s="11">
        <v>15</v>
      </c>
      <c r="BC14">
        <v>10</v>
      </c>
      <c r="BD14">
        <v>15</v>
      </c>
      <c r="BE14">
        <v>5</v>
      </c>
      <c r="BF14">
        <v>30</v>
      </c>
    </row>
    <row r="15" spans="2:65" x14ac:dyDescent="0.25">
      <c r="B15" t="s">
        <v>579</v>
      </c>
      <c r="E15" s="35" t="s">
        <v>474</v>
      </c>
      <c r="F15" s="35" t="s">
        <v>473</v>
      </c>
      <c r="H15" s="39">
        <v>0.6</v>
      </c>
      <c r="I15" s="39">
        <v>0.2</v>
      </c>
      <c r="J15" s="18" t="str">
        <f t="shared" si="1"/>
        <v>0.60.2</v>
      </c>
      <c r="K15" s="19" t="s">
        <v>541</v>
      </c>
      <c r="M15" s="23" t="s">
        <v>580</v>
      </c>
      <c r="O15" s="11" t="s">
        <v>314</v>
      </c>
      <c r="AC15" s="11">
        <v>11</v>
      </c>
      <c r="AD15" s="11" t="s">
        <v>566</v>
      </c>
      <c r="AH15" s="11" t="s">
        <v>581</v>
      </c>
      <c r="AI15" s="11" t="s">
        <v>513</v>
      </c>
      <c r="AJ15" s="11" t="s">
        <v>581</v>
      </c>
      <c r="AK15" s="11" t="str">
        <f>CONCATENATE(AH15,"+",AI15)</f>
        <v xml:space="preserve">Fuerte+Fuerte </v>
      </c>
      <c r="AL15" s="11" t="s">
        <v>581</v>
      </c>
      <c r="AM15" s="11">
        <v>100</v>
      </c>
      <c r="AT15" s="11" t="s">
        <v>535</v>
      </c>
      <c r="AU15" s="11">
        <v>0</v>
      </c>
      <c r="AZ15" t="s">
        <v>582</v>
      </c>
      <c r="BA15" t="s">
        <v>583</v>
      </c>
      <c r="BC15">
        <v>0</v>
      </c>
      <c r="BD15">
        <v>0</v>
      </c>
      <c r="BE15">
        <v>0</v>
      </c>
      <c r="BF15">
        <v>0</v>
      </c>
    </row>
    <row r="16" spans="2:65" x14ac:dyDescent="0.25">
      <c r="B16" t="s">
        <v>143</v>
      </c>
      <c r="E16" s="39">
        <v>0.2</v>
      </c>
      <c r="F16" s="11" t="s">
        <v>584</v>
      </c>
      <c r="H16" s="39">
        <v>0.6</v>
      </c>
      <c r="I16" s="39">
        <v>0.4</v>
      </c>
      <c r="J16" s="18" t="str">
        <f t="shared" si="1"/>
        <v>0.60.4</v>
      </c>
      <c r="K16" s="19" t="s">
        <v>541</v>
      </c>
      <c r="O16" s="11" t="s">
        <v>220</v>
      </c>
      <c r="Y16" s="35" t="s">
        <v>585</v>
      </c>
      <c r="AC16" s="11">
        <v>12</v>
      </c>
      <c r="AD16" s="11" t="s">
        <v>586</v>
      </c>
      <c r="AH16" s="11" t="s">
        <v>581</v>
      </c>
      <c r="AI16" s="11" t="s">
        <v>530</v>
      </c>
      <c r="AJ16" s="11" t="s">
        <v>530</v>
      </c>
      <c r="AK16" s="11" t="str">
        <f t="shared" ref="AK16:AK23" si="2">CONCATENATE(AH16,"+",AI16)</f>
        <v xml:space="preserve">Fuerte+Moderado </v>
      </c>
      <c r="AL16" s="11" t="s">
        <v>530</v>
      </c>
      <c r="AM16" s="11">
        <v>50</v>
      </c>
      <c r="AT16" s="11" t="s">
        <v>519</v>
      </c>
      <c r="AU16" s="11">
        <v>15</v>
      </c>
      <c r="AZ16" t="s">
        <v>587</v>
      </c>
      <c r="BA16">
        <v>0</v>
      </c>
    </row>
    <row r="17" spans="2:53" x14ac:dyDescent="0.25">
      <c r="B17" t="s">
        <v>588</v>
      </c>
      <c r="E17" s="39">
        <v>0.4</v>
      </c>
      <c r="F17" s="11" t="s">
        <v>523</v>
      </c>
      <c r="H17" s="39">
        <v>0.6</v>
      </c>
      <c r="I17" s="39">
        <v>0.6</v>
      </c>
      <c r="J17" s="18" t="str">
        <f t="shared" si="1"/>
        <v>0.60.6</v>
      </c>
      <c r="K17" s="19" t="s">
        <v>541</v>
      </c>
      <c r="O17" s="11" t="s">
        <v>408</v>
      </c>
      <c r="Y17" s="11" t="s">
        <v>589</v>
      </c>
      <c r="AC17" s="11">
        <v>13</v>
      </c>
      <c r="AD17" s="11" t="s">
        <v>586</v>
      </c>
      <c r="AH17" s="11" t="s">
        <v>581</v>
      </c>
      <c r="AI17" s="11" t="s">
        <v>547</v>
      </c>
      <c r="AJ17" s="11" t="s">
        <v>547</v>
      </c>
      <c r="AK17" s="11" t="str">
        <f t="shared" si="2"/>
        <v xml:space="preserve">Fuerte+Débil </v>
      </c>
      <c r="AL17" s="11" t="s">
        <v>547</v>
      </c>
      <c r="AM17" s="11">
        <v>0</v>
      </c>
      <c r="AT17" s="11" t="s">
        <v>536</v>
      </c>
      <c r="AU17" s="11">
        <v>0</v>
      </c>
      <c r="AZ17" t="s">
        <v>590</v>
      </c>
      <c r="BA17">
        <v>1</v>
      </c>
    </row>
    <row r="18" spans="2:53" x14ac:dyDescent="0.25">
      <c r="B18" t="s">
        <v>111</v>
      </c>
      <c r="E18" s="39">
        <v>0.6</v>
      </c>
      <c r="F18" s="11" t="s">
        <v>540</v>
      </c>
      <c r="H18" s="39">
        <v>0.6</v>
      </c>
      <c r="I18" s="39">
        <v>0.8</v>
      </c>
      <c r="J18" s="18" t="str">
        <f t="shared" si="1"/>
        <v>0.60.8</v>
      </c>
      <c r="K18" s="19" t="s">
        <v>553</v>
      </c>
      <c r="O18" s="11" t="s">
        <v>302</v>
      </c>
      <c r="Y18" s="11" t="s">
        <v>591</v>
      </c>
      <c r="AC18" s="11">
        <v>14</v>
      </c>
      <c r="AD18" s="11" t="s">
        <v>586</v>
      </c>
      <c r="AH18" s="11" t="s">
        <v>592</v>
      </c>
      <c r="AI18" s="11" t="s">
        <v>513</v>
      </c>
      <c r="AJ18" s="11" t="s">
        <v>530</v>
      </c>
      <c r="AK18" s="11" t="str">
        <f t="shared" si="2"/>
        <v xml:space="preserve">Moderado+Fuerte </v>
      </c>
      <c r="AL18" s="11" t="s">
        <v>530</v>
      </c>
      <c r="AM18" s="11">
        <v>50</v>
      </c>
      <c r="AT18" s="11" t="s">
        <v>520</v>
      </c>
      <c r="AU18" s="11">
        <v>10</v>
      </c>
      <c r="AZ18" t="s">
        <v>593</v>
      </c>
      <c r="BA18">
        <v>2</v>
      </c>
    </row>
    <row r="19" spans="2:53" x14ac:dyDescent="0.25">
      <c r="B19" t="s">
        <v>228</v>
      </c>
      <c r="E19" s="39">
        <v>0.8</v>
      </c>
      <c r="F19" s="11" t="s">
        <v>594</v>
      </c>
      <c r="H19" s="39">
        <v>0.6</v>
      </c>
      <c r="I19" s="39">
        <v>1</v>
      </c>
      <c r="J19" s="18" t="str">
        <f t="shared" si="1"/>
        <v>0.61</v>
      </c>
      <c r="K19" s="19" t="s">
        <v>559</v>
      </c>
      <c r="O19" s="11" t="s">
        <v>277</v>
      </c>
      <c r="Y19" s="11"/>
      <c r="AC19" s="11">
        <v>15</v>
      </c>
      <c r="AD19" s="11" t="s">
        <v>586</v>
      </c>
      <c r="AH19" s="11" t="s">
        <v>592</v>
      </c>
      <c r="AI19" s="11" t="s">
        <v>530</v>
      </c>
      <c r="AJ19" s="11" t="s">
        <v>530</v>
      </c>
      <c r="AK19" s="11" t="str">
        <f t="shared" si="2"/>
        <v xml:space="preserve">Moderado+Moderado </v>
      </c>
      <c r="AL19" s="11" t="s">
        <v>530</v>
      </c>
      <c r="AM19" s="11">
        <v>50</v>
      </c>
      <c r="AT19" s="11" t="s">
        <v>537</v>
      </c>
      <c r="AU19" s="11">
        <v>5</v>
      </c>
    </row>
    <row r="20" spans="2:53" x14ac:dyDescent="0.25">
      <c r="B20" t="s">
        <v>595</v>
      </c>
      <c r="E20" s="39">
        <v>1</v>
      </c>
      <c r="F20" s="11" t="s">
        <v>596</v>
      </c>
      <c r="H20" s="39">
        <v>0.8</v>
      </c>
      <c r="I20" s="39">
        <v>0.2</v>
      </c>
      <c r="J20" s="18" t="str">
        <f t="shared" si="1"/>
        <v>0.80.2</v>
      </c>
      <c r="K20" s="19" t="s">
        <v>541</v>
      </c>
      <c r="O20" s="11" t="s">
        <v>253</v>
      </c>
      <c r="Y20" s="11"/>
      <c r="AC20" s="11">
        <v>16</v>
      </c>
      <c r="AD20" s="11" t="s">
        <v>586</v>
      </c>
      <c r="AH20" s="11" t="s">
        <v>592</v>
      </c>
      <c r="AI20" s="11" t="s">
        <v>547</v>
      </c>
      <c r="AJ20" s="11" t="s">
        <v>547</v>
      </c>
      <c r="AK20" s="11" t="str">
        <f t="shared" si="2"/>
        <v xml:space="preserve">Moderado+Débil </v>
      </c>
      <c r="AL20" s="11" t="s">
        <v>547</v>
      </c>
      <c r="AM20" s="11">
        <v>0</v>
      </c>
      <c r="AT20" s="11" t="s">
        <v>549</v>
      </c>
      <c r="AU20" s="11">
        <v>0</v>
      </c>
    </row>
    <row r="21" spans="2:53" x14ac:dyDescent="0.25">
      <c r="B21" t="s">
        <v>128</v>
      </c>
      <c r="H21" s="39">
        <v>0.8</v>
      </c>
      <c r="I21" s="39">
        <v>0.4</v>
      </c>
      <c r="J21" s="18" t="str">
        <f t="shared" si="1"/>
        <v>0.80.4</v>
      </c>
      <c r="K21" s="19" t="s">
        <v>541</v>
      </c>
      <c r="O21" s="11" t="s">
        <v>597</v>
      </c>
      <c r="Y21" s="11"/>
      <c r="AC21" s="11">
        <v>17</v>
      </c>
      <c r="AD21" s="11" t="s">
        <v>586</v>
      </c>
      <c r="AH21" s="11" t="s">
        <v>598</v>
      </c>
      <c r="AI21" s="11" t="s">
        <v>513</v>
      </c>
      <c r="AJ21" s="11" t="s">
        <v>547</v>
      </c>
      <c r="AK21" s="11" t="str">
        <f t="shared" si="2"/>
        <v xml:space="preserve">Débil+Fuerte </v>
      </c>
      <c r="AL21" s="11" t="s">
        <v>547</v>
      </c>
      <c r="AM21" s="11">
        <v>0</v>
      </c>
      <c r="AT21" s="1"/>
      <c r="AU21" s="1"/>
    </row>
    <row r="22" spans="2:53" x14ac:dyDescent="0.25">
      <c r="B22" t="s">
        <v>599</v>
      </c>
      <c r="H22" s="39">
        <v>0.8</v>
      </c>
      <c r="I22" s="39">
        <v>0.6</v>
      </c>
      <c r="J22" s="18" t="str">
        <f t="shared" si="1"/>
        <v>0.80.6</v>
      </c>
      <c r="K22" s="21" t="s">
        <v>576</v>
      </c>
      <c r="O22" s="11" t="s">
        <v>600</v>
      </c>
      <c r="AC22" s="11">
        <v>18</v>
      </c>
      <c r="AD22" s="11" t="s">
        <v>586</v>
      </c>
      <c r="AH22" s="11" t="s">
        <v>598</v>
      </c>
      <c r="AI22" s="11" t="s">
        <v>530</v>
      </c>
      <c r="AJ22" s="11" t="s">
        <v>547</v>
      </c>
      <c r="AK22" s="11" t="str">
        <f t="shared" si="2"/>
        <v xml:space="preserve">Débil+Moderado </v>
      </c>
      <c r="AL22" s="11" t="s">
        <v>547</v>
      </c>
      <c r="AM22" s="11">
        <v>0</v>
      </c>
      <c r="AT22" s="1"/>
      <c r="AU22" s="1"/>
    </row>
    <row r="23" spans="2:53" x14ac:dyDescent="0.25">
      <c r="H23" s="39">
        <v>0.8</v>
      </c>
      <c r="I23" s="39">
        <v>0.8</v>
      </c>
      <c r="J23" s="18" t="str">
        <f t="shared" si="1"/>
        <v>0.80.8</v>
      </c>
      <c r="K23" s="19" t="s">
        <v>576</v>
      </c>
      <c r="O23" s="11" t="s">
        <v>601</v>
      </c>
      <c r="AC23" s="11">
        <v>19</v>
      </c>
      <c r="AD23" s="11" t="s">
        <v>586</v>
      </c>
      <c r="AH23" s="11" t="s">
        <v>598</v>
      </c>
      <c r="AI23" s="11" t="s">
        <v>547</v>
      </c>
      <c r="AJ23" s="11" t="s">
        <v>547</v>
      </c>
      <c r="AK23" s="11" t="str">
        <f t="shared" si="2"/>
        <v xml:space="preserve">Débil+Débil </v>
      </c>
      <c r="AL23" s="11" t="s">
        <v>547</v>
      </c>
      <c r="AM23" s="11">
        <v>0</v>
      </c>
    </row>
    <row r="24" spans="2:53" x14ac:dyDescent="0.25">
      <c r="B24" s="522" t="s">
        <v>602</v>
      </c>
      <c r="C24" s="523"/>
      <c r="E24" s="522" t="s">
        <v>462</v>
      </c>
      <c r="F24" s="523"/>
      <c r="H24" s="39">
        <v>0.8</v>
      </c>
      <c r="I24" s="39">
        <v>1</v>
      </c>
      <c r="J24" s="18" t="str">
        <f t="shared" si="1"/>
        <v>0.81</v>
      </c>
      <c r="K24" s="19" t="s">
        <v>559</v>
      </c>
      <c r="O24" s="11" t="s">
        <v>603</v>
      </c>
    </row>
    <row r="25" spans="2:53" x14ac:dyDescent="0.25">
      <c r="B25" s="35" t="s">
        <v>473</v>
      </c>
      <c r="C25" s="35" t="s">
        <v>474</v>
      </c>
      <c r="E25" s="35" t="s">
        <v>473</v>
      </c>
      <c r="F25" s="35" t="s">
        <v>474</v>
      </c>
      <c r="H25" s="39">
        <v>1</v>
      </c>
      <c r="I25" s="39">
        <v>0.2</v>
      </c>
      <c r="J25" s="18" t="str">
        <f t="shared" si="1"/>
        <v>10.2</v>
      </c>
      <c r="K25" s="21" t="s">
        <v>576</v>
      </c>
      <c r="O25" s="11" t="s">
        <v>604</v>
      </c>
    </row>
    <row r="26" spans="2:53" x14ac:dyDescent="0.25">
      <c r="B26" s="11" t="s">
        <v>106</v>
      </c>
      <c r="C26" s="11">
        <v>1</v>
      </c>
      <c r="E26" s="11" t="s">
        <v>605</v>
      </c>
      <c r="F26" s="11">
        <v>1</v>
      </c>
      <c r="H26" s="39">
        <v>1</v>
      </c>
      <c r="I26" s="39">
        <v>0.4</v>
      </c>
      <c r="J26" s="18" t="str">
        <f t="shared" si="1"/>
        <v>10.4</v>
      </c>
      <c r="K26" s="21" t="s">
        <v>576</v>
      </c>
      <c r="O26" s="11" t="s">
        <v>606</v>
      </c>
    </row>
    <row r="27" spans="2:53" x14ac:dyDescent="0.25">
      <c r="B27" s="11" t="s">
        <v>123</v>
      </c>
      <c r="C27" s="11">
        <v>2</v>
      </c>
      <c r="E27" s="11" t="s">
        <v>607</v>
      </c>
      <c r="F27" s="11">
        <v>2</v>
      </c>
      <c r="H27" s="39">
        <v>1</v>
      </c>
      <c r="I27" s="39">
        <v>0.6</v>
      </c>
      <c r="J27" s="18" t="str">
        <f t="shared" si="1"/>
        <v>10.6</v>
      </c>
      <c r="K27" s="21" t="s">
        <v>553</v>
      </c>
      <c r="O27" s="22" t="s">
        <v>608</v>
      </c>
    </row>
    <row r="28" spans="2:53" x14ac:dyDescent="0.25">
      <c r="B28" s="121" t="s">
        <v>83</v>
      </c>
      <c r="C28" s="11">
        <v>3</v>
      </c>
      <c r="E28" s="11" t="s">
        <v>541</v>
      </c>
      <c r="F28" s="11">
        <v>3</v>
      </c>
      <c r="H28" s="39">
        <v>1</v>
      </c>
      <c r="I28" s="39">
        <v>0.8</v>
      </c>
      <c r="J28" s="18" t="str">
        <f t="shared" si="1"/>
        <v>10.8</v>
      </c>
      <c r="K28" s="21" t="s">
        <v>576</v>
      </c>
      <c r="O28" s="23" t="s">
        <v>609</v>
      </c>
    </row>
    <row r="29" spans="2:53" x14ac:dyDescent="0.25">
      <c r="B29" s="121" t="s">
        <v>139</v>
      </c>
      <c r="C29" s="11">
        <v>4</v>
      </c>
      <c r="E29" s="11" t="s">
        <v>566</v>
      </c>
      <c r="F29" s="11">
        <v>4</v>
      </c>
      <c r="H29" s="39">
        <v>1</v>
      </c>
      <c r="I29" s="39">
        <v>1</v>
      </c>
      <c r="J29" s="18" t="str">
        <f t="shared" si="1"/>
        <v>11</v>
      </c>
      <c r="K29" s="19" t="s">
        <v>559</v>
      </c>
    </row>
    <row r="30" spans="2:53" x14ac:dyDescent="0.25">
      <c r="B30" s="11" t="s">
        <v>562</v>
      </c>
      <c r="C30" s="11">
        <v>5</v>
      </c>
      <c r="E30" s="11" t="s">
        <v>610</v>
      </c>
      <c r="F30" s="11">
        <v>5</v>
      </c>
    </row>
    <row r="31" spans="2:53" ht="15.75" thickBot="1" x14ac:dyDescent="0.3"/>
    <row r="32" spans="2:53" ht="24" thickBot="1" x14ac:dyDescent="0.3">
      <c r="H32" s="24">
        <v>51</v>
      </c>
      <c r="I32" s="24">
        <v>52</v>
      </c>
      <c r="J32" s="25">
        <v>53</v>
      </c>
      <c r="K32" s="25">
        <v>54</v>
      </c>
      <c r="L32" s="25">
        <v>55</v>
      </c>
    </row>
    <row r="33" spans="2:15" ht="24.75" thickTop="1" thickBot="1" x14ac:dyDescent="0.3">
      <c r="H33" s="26">
        <v>41</v>
      </c>
      <c r="I33" s="24">
        <v>42</v>
      </c>
      <c r="J33" s="24">
        <v>43</v>
      </c>
      <c r="K33" s="27">
        <v>44</v>
      </c>
      <c r="L33" s="27">
        <v>45</v>
      </c>
    </row>
    <row r="34" spans="2:15" ht="24" thickBot="1" x14ac:dyDescent="0.3">
      <c r="H34" s="28">
        <v>31</v>
      </c>
      <c r="I34" s="29">
        <v>32</v>
      </c>
      <c r="J34" s="24">
        <v>33</v>
      </c>
      <c r="K34" s="30">
        <v>34</v>
      </c>
      <c r="L34" s="30">
        <v>35</v>
      </c>
    </row>
    <row r="35" spans="2:15" ht="24" thickBot="1" x14ac:dyDescent="0.3">
      <c r="H35" s="28">
        <v>21</v>
      </c>
      <c r="I35" s="28">
        <v>22</v>
      </c>
      <c r="J35" s="29">
        <v>23</v>
      </c>
      <c r="K35" s="24">
        <v>24</v>
      </c>
      <c r="L35" s="30">
        <v>25</v>
      </c>
      <c r="O35" s="35" t="s">
        <v>611</v>
      </c>
    </row>
    <row r="36" spans="2:15" ht="24" thickBot="1" x14ac:dyDescent="0.3">
      <c r="H36" s="28">
        <v>11</v>
      </c>
      <c r="I36" s="28">
        <v>12</v>
      </c>
      <c r="J36" s="29">
        <v>13</v>
      </c>
      <c r="K36" s="24">
        <v>14</v>
      </c>
      <c r="L36" s="30">
        <v>15</v>
      </c>
      <c r="O36" s="11" t="s">
        <v>612</v>
      </c>
    </row>
    <row r="37" spans="2:15" x14ac:dyDescent="0.25">
      <c r="H37" s="1"/>
      <c r="I37" s="1"/>
      <c r="J37" s="1"/>
      <c r="K37" s="1"/>
      <c r="O37" s="11" t="s">
        <v>613</v>
      </c>
    </row>
    <row r="38" spans="2:15" x14ac:dyDescent="0.25">
      <c r="H38" s="1"/>
      <c r="I38" s="1"/>
      <c r="J38" s="1"/>
      <c r="K38" s="14"/>
      <c r="L38" s="19" t="s">
        <v>507</v>
      </c>
      <c r="O38" s="11" t="s">
        <v>614</v>
      </c>
    </row>
    <row r="39" spans="2:15" x14ac:dyDescent="0.25">
      <c r="H39" s="1"/>
      <c r="I39" s="1"/>
      <c r="J39" s="1"/>
      <c r="K39" s="13"/>
      <c r="L39" s="19" t="s">
        <v>541</v>
      </c>
      <c r="O39" s="11" t="s">
        <v>615</v>
      </c>
    </row>
    <row r="40" spans="2:15" ht="23.25" x14ac:dyDescent="0.25">
      <c r="H40" s="1"/>
      <c r="I40" s="1"/>
      <c r="J40" s="1"/>
      <c r="K40" s="24"/>
      <c r="L40" s="19" t="s">
        <v>576</v>
      </c>
      <c r="O40" s="11" t="s">
        <v>616</v>
      </c>
    </row>
    <row r="41" spans="2:15" x14ac:dyDescent="0.25">
      <c r="H41" s="1"/>
      <c r="I41" s="1"/>
      <c r="J41" s="1"/>
      <c r="K41" s="12"/>
      <c r="L41" s="19" t="s">
        <v>559</v>
      </c>
      <c r="O41" s="11" t="s">
        <v>617</v>
      </c>
    </row>
    <row r="42" spans="2:15" x14ac:dyDescent="0.25">
      <c r="H42" s="1"/>
      <c r="I42" s="1"/>
      <c r="J42" s="1"/>
      <c r="K42" s="1"/>
      <c r="O42" s="11" t="s">
        <v>618</v>
      </c>
    </row>
    <row r="43" spans="2:15" x14ac:dyDescent="0.25">
      <c r="H43" s="1"/>
      <c r="I43" s="1"/>
      <c r="J43" s="1"/>
      <c r="K43" s="1"/>
      <c r="O43" s="11" t="s">
        <v>619</v>
      </c>
    </row>
    <row r="44" spans="2:15" x14ac:dyDescent="0.25">
      <c r="H44" s="1"/>
      <c r="I44" s="1"/>
      <c r="J44" s="1"/>
      <c r="K44" s="1"/>
    </row>
    <row r="45" spans="2:15" x14ac:dyDescent="0.25">
      <c r="H45" s="524" t="s">
        <v>620</v>
      </c>
      <c r="I45" s="525"/>
      <c r="J45" s="525"/>
      <c r="K45" s="526"/>
    </row>
    <row r="46" spans="2:15" x14ac:dyDescent="0.25">
      <c r="B46" s="36" t="s">
        <v>29</v>
      </c>
      <c r="C46" s="36" t="s">
        <v>621</v>
      </c>
      <c r="D46" s="22"/>
      <c r="E46" s="22"/>
      <c r="F46" s="36" t="s">
        <v>29</v>
      </c>
      <c r="G46" s="36" t="s">
        <v>622</v>
      </c>
      <c r="H46" s="35" t="s">
        <v>475</v>
      </c>
      <c r="I46" s="35" t="s">
        <v>476</v>
      </c>
      <c r="J46" s="35" t="s">
        <v>477</v>
      </c>
      <c r="K46" s="35" t="s">
        <v>478</v>
      </c>
    </row>
    <row r="47" spans="2:15" ht="150" x14ac:dyDescent="0.25">
      <c r="B47" s="50" t="s">
        <v>394</v>
      </c>
      <c r="C47" s="51" t="s">
        <v>623</v>
      </c>
      <c r="D47" s="22"/>
      <c r="E47" s="22"/>
      <c r="F47" s="50" t="s">
        <v>394</v>
      </c>
      <c r="G47" s="9" t="s">
        <v>624</v>
      </c>
      <c r="H47" s="11">
        <v>1</v>
      </c>
      <c r="I47" s="11">
        <v>1</v>
      </c>
      <c r="J47" s="18" t="str">
        <f>CONCATENATE(H47,I47)</f>
        <v>11</v>
      </c>
      <c r="K47" s="19" t="s">
        <v>507</v>
      </c>
    </row>
    <row r="48" spans="2:15" ht="270" x14ac:dyDescent="0.25">
      <c r="B48" s="50" t="s">
        <v>76</v>
      </c>
      <c r="C48" s="51" t="s">
        <v>625</v>
      </c>
      <c r="D48" s="22"/>
      <c r="E48" s="22"/>
      <c r="F48" s="50" t="s">
        <v>76</v>
      </c>
      <c r="G48" s="9" t="s">
        <v>626</v>
      </c>
      <c r="H48" s="11">
        <v>1</v>
      </c>
      <c r="I48" s="11">
        <v>2</v>
      </c>
      <c r="J48" s="18" t="str">
        <f t="shared" ref="J48:J71" si="3">CONCATENATE(H48,I48)</f>
        <v>12</v>
      </c>
      <c r="K48" s="19" t="s">
        <v>507</v>
      </c>
    </row>
    <row r="49" spans="2:11" ht="90" x14ac:dyDescent="0.25">
      <c r="B49" s="50" t="s">
        <v>101</v>
      </c>
      <c r="C49" s="51" t="s">
        <v>627</v>
      </c>
      <c r="D49" s="22"/>
      <c r="E49" s="22"/>
      <c r="F49" s="50" t="s">
        <v>101</v>
      </c>
      <c r="G49" s="9" t="s">
        <v>626</v>
      </c>
      <c r="H49" s="11">
        <v>1</v>
      </c>
      <c r="I49" s="11">
        <v>3</v>
      </c>
      <c r="J49" s="18" t="str">
        <f t="shared" si="3"/>
        <v>13</v>
      </c>
      <c r="K49" s="19" t="s">
        <v>541</v>
      </c>
    </row>
    <row r="50" spans="2:11" ht="78.599999999999994" customHeight="1" x14ac:dyDescent="0.25">
      <c r="B50" s="50" t="s">
        <v>119</v>
      </c>
      <c r="C50" s="51" t="s">
        <v>628</v>
      </c>
      <c r="D50" s="22"/>
      <c r="E50" s="22"/>
      <c r="F50" s="50" t="s">
        <v>119</v>
      </c>
      <c r="G50" s="9" t="s">
        <v>629</v>
      </c>
      <c r="H50" s="11">
        <v>1</v>
      </c>
      <c r="I50" s="11">
        <v>4</v>
      </c>
      <c r="J50" s="18" t="str">
        <f t="shared" si="3"/>
        <v>14</v>
      </c>
      <c r="K50" s="21" t="s">
        <v>576</v>
      </c>
    </row>
    <row r="51" spans="2:11" ht="240" x14ac:dyDescent="0.25">
      <c r="B51" s="50" t="s">
        <v>526</v>
      </c>
      <c r="C51" s="51" t="s">
        <v>630</v>
      </c>
      <c r="D51" s="22"/>
      <c r="E51" s="22"/>
      <c r="F51" s="50" t="s">
        <v>526</v>
      </c>
      <c r="G51" s="9" t="s">
        <v>631</v>
      </c>
      <c r="H51" s="11">
        <v>1</v>
      </c>
      <c r="I51" s="11">
        <v>5</v>
      </c>
      <c r="J51" s="18" t="str">
        <f t="shared" si="3"/>
        <v>15</v>
      </c>
      <c r="K51" s="21" t="s">
        <v>576</v>
      </c>
    </row>
    <row r="52" spans="2:11" ht="60" x14ac:dyDescent="0.25">
      <c r="B52" s="50" t="s">
        <v>632</v>
      </c>
      <c r="C52" s="51" t="s">
        <v>633</v>
      </c>
      <c r="D52" s="22"/>
      <c r="E52" s="22"/>
      <c r="F52" s="50" t="s">
        <v>632</v>
      </c>
      <c r="G52" s="9" t="s">
        <v>634</v>
      </c>
      <c r="H52" s="11">
        <v>2</v>
      </c>
      <c r="I52" s="11">
        <v>1</v>
      </c>
      <c r="J52" s="18" t="str">
        <f t="shared" si="3"/>
        <v>21</v>
      </c>
      <c r="K52" s="19" t="s">
        <v>507</v>
      </c>
    </row>
    <row r="53" spans="2:11" ht="360" x14ac:dyDescent="0.25">
      <c r="B53" s="50" t="s">
        <v>635</v>
      </c>
      <c r="C53" s="51" t="s">
        <v>636</v>
      </c>
      <c r="D53" s="22"/>
      <c r="E53" s="22"/>
      <c r="F53" s="50" t="s">
        <v>635</v>
      </c>
      <c r="G53" s="9" t="s">
        <v>637</v>
      </c>
      <c r="H53" s="11">
        <v>2</v>
      </c>
      <c r="I53" s="11">
        <v>2</v>
      </c>
      <c r="J53" s="18" t="str">
        <f t="shared" si="3"/>
        <v>22</v>
      </c>
      <c r="K53" s="19" t="s">
        <v>507</v>
      </c>
    </row>
    <row r="54" spans="2:11" ht="195" x14ac:dyDescent="0.25">
      <c r="B54" s="50" t="s">
        <v>206</v>
      </c>
      <c r="C54" s="51" t="s">
        <v>638</v>
      </c>
      <c r="D54" s="22"/>
      <c r="E54" s="22"/>
      <c r="F54" s="50" t="s">
        <v>206</v>
      </c>
      <c r="G54" s="9" t="s">
        <v>639</v>
      </c>
      <c r="H54" s="11">
        <v>2</v>
      </c>
      <c r="I54" s="11">
        <v>3</v>
      </c>
      <c r="J54" s="18" t="str">
        <f t="shared" si="3"/>
        <v>23</v>
      </c>
      <c r="K54" s="19" t="s">
        <v>541</v>
      </c>
    </row>
    <row r="55" spans="2:11" ht="240" x14ac:dyDescent="0.25">
      <c r="B55" s="50" t="s">
        <v>149</v>
      </c>
      <c r="C55" s="51" t="s">
        <v>640</v>
      </c>
      <c r="D55" s="22"/>
      <c r="E55" s="22"/>
      <c r="F55" s="50" t="s">
        <v>149</v>
      </c>
      <c r="G55" s="9" t="s">
        <v>641</v>
      </c>
      <c r="H55" s="11">
        <v>2</v>
      </c>
      <c r="I55" s="11">
        <v>4</v>
      </c>
      <c r="J55" s="18" t="str">
        <f t="shared" si="3"/>
        <v>24</v>
      </c>
      <c r="K55" s="21" t="s">
        <v>576</v>
      </c>
    </row>
    <row r="56" spans="2:11" ht="300" x14ac:dyDescent="0.25">
      <c r="B56" s="50" t="s">
        <v>642</v>
      </c>
      <c r="C56" s="51" t="s">
        <v>643</v>
      </c>
      <c r="D56" s="22"/>
      <c r="E56" s="22"/>
      <c r="F56" s="50" t="s">
        <v>642</v>
      </c>
      <c r="G56" s="9" t="s">
        <v>644</v>
      </c>
      <c r="H56" s="11">
        <v>2</v>
      </c>
      <c r="I56" s="11">
        <v>5</v>
      </c>
      <c r="J56" s="18" t="str">
        <f t="shared" si="3"/>
        <v>25</v>
      </c>
      <c r="K56" s="19" t="s">
        <v>559</v>
      </c>
    </row>
    <row r="57" spans="2:11" ht="170.45" customHeight="1" x14ac:dyDescent="0.25">
      <c r="B57" s="50" t="s">
        <v>193</v>
      </c>
      <c r="C57" s="51" t="s">
        <v>645</v>
      </c>
      <c r="D57" s="22"/>
      <c r="E57" s="22"/>
      <c r="F57" s="50" t="s">
        <v>193</v>
      </c>
      <c r="G57" s="9" t="s">
        <v>634</v>
      </c>
      <c r="H57" s="11">
        <v>3</v>
      </c>
      <c r="I57" s="11">
        <v>1</v>
      </c>
      <c r="J57" s="18" t="str">
        <f t="shared" si="3"/>
        <v>31</v>
      </c>
      <c r="K57" s="19" t="s">
        <v>507</v>
      </c>
    </row>
    <row r="58" spans="2:11" ht="183.6" customHeight="1" x14ac:dyDescent="0.25">
      <c r="B58" s="50" t="s">
        <v>366</v>
      </c>
      <c r="C58" s="51" t="s">
        <v>646</v>
      </c>
      <c r="D58" s="22"/>
      <c r="E58" s="22"/>
      <c r="F58" s="50" t="s">
        <v>366</v>
      </c>
      <c r="G58" s="9" t="s">
        <v>647</v>
      </c>
      <c r="H58" s="11">
        <v>3</v>
      </c>
      <c r="I58" s="11">
        <v>2</v>
      </c>
      <c r="J58" s="18" t="str">
        <f t="shared" si="3"/>
        <v>32</v>
      </c>
      <c r="K58" s="19" t="s">
        <v>541</v>
      </c>
    </row>
    <row r="59" spans="2:11" ht="90" x14ac:dyDescent="0.25">
      <c r="B59" s="50" t="s">
        <v>345</v>
      </c>
      <c r="C59" s="51" t="s">
        <v>648</v>
      </c>
      <c r="D59" s="22"/>
      <c r="E59" s="22"/>
      <c r="F59" s="50" t="s">
        <v>345</v>
      </c>
      <c r="G59" s="9" t="s">
        <v>649</v>
      </c>
      <c r="H59" s="11">
        <v>3</v>
      </c>
      <c r="I59" s="11">
        <v>3</v>
      </c>
      <c r="J59" s="18" t="str">
        <f t="shared" si="3"/>
        <v>33</v>
      </c>
      <c r="K59" s="21" t="s">
        <v>576</v>
      </c>
    </row>
    <row r="60" spans="2:11" ht="105" x14ac:dyDescent="0.25">
      <c r="B60" s="50" t="s">
        <v>314</v>
      </c>
      <c r="C60" s="51" t="s">
        <v>650</v>
      </c>
      <c r="D60" s="22"/>
      <c r="E60" s="22"/>
      <c r="F60" s="50" t="s">
        <v>314</v>
      </c>
      <c r="G60" s="9" t="s">
        <v>651</v>
      </c>
      <c r="H60" s="11">
        <v>3</v>
      </c>
      <c r="I60" s="11">
        <v>4</v>
      </c>
      <c r="J60" s="18" t="str">
        <f t="shared" si="3"/>
        <v>34</v>
      </c>
      <c r="K60" s="19" t="s">
        <v>559</v>
      </c>
    </row>
    <row r="61" spans="2:11" ht="105" x14ac:dyDescent="0.25">
      <c r="B61" s="50" t="s">
        <v>220</v>
      </c>
      <c r="C61" s="51" t="s">
        <v>652</v>
      </c>
      <c r="D61" s="22"/>
      <c r="E61" s="22"/>
      <c r="F61" s="50" t="s">
        <v>220</v>
      </c>
      <c r="G61" s="9" t="s">
        <v>653</v>
      </c>
      <c r="H61" s="11">
        <v>3</v>
      </c>
      <c r="I61" s="11">
        <v>5</v>
      </c>
      <c r="J61" s="18" t="str">
        <f t="shared" si="3"/>
        <v>35</v>
      </c>
      <c r="K61" s="19" t="s">
        <v>559</v>
      </c>
    </row>
    <row r="62" spans="2:11" ht="91.9" customHeight="1" x14ac:dyDescent="0.25">
      <c r="B62" s="50" t="s">
        <v>408</v>
      </c>
      <c r="C62" s="51" t="s">
        <v>654</v>
      </c>
      <c r="D62" s="22"/>
      <c r="E62" s="22"/>
      <c r="F62" s="50" t="s">
        <v>408</v>
      </c>
      <c r="G62" s="9" t="s">
        <v>655</v>
      </c>
      <c r="H62" s="11">
        <v>4</v>
      </c>
      <c r="I62" s="11">
        <v>1</v>
      </c>
      <c r="J62" s="18" t="str">
        <f t="shared" si="3"/>
        <v>41</v>
      </c>
      <c r="K62" s="19" t="s">
        <v>541</v>
      </c>
    </row>
    <row r="63" spans="2:11" ht="225" x14ac:dyDescent="0.25">
      <c r="B63" s="50" t="s">
        <v>302</v>
      </c>
      <c r="C63" s="51" t="s">
        <v>656</v>
      </c>
      <c r="D63" s="22"/>
      <c r="E63" s="22"/>
      <c r="F63" s="50" t="s">
        <v>302</v>
      </c>
      <c r="G63" s="9" t="s">
        <v>657</v>
      </c>
      <c r="H63" s="11">
        <v>4</v>
      </c>
      <c r="I63" s="11">
        <v>2</v>
      </c>
      <c r="J63" s="18" t="str">
        <f t="shared" si="3"/>
        <v>42</v>
      </c>
      <c r="K63" s="21" t="s">
        <v>576</v>
      </c>
    </row>
    <row r="64" spans="2:11" ht="120" x14ac:dyDescent="0.25">
      <c r="B64" s="50" t="s">
        <v>277</v>
      </c>
      <c r="C64" s="51" t="s">
        <v>658</v>
      </c>
      <c r="D64" s="22"/>
      <c r="E64" s="22"/>
      <c r="F64" s="50" t="s">
        <v>277</v>
      </c>
      <c r="G64" s="9" t="s">
        <v>659</v>
      </c>
      <c r="H64" s="11">
        <v>4</v>
      </c>
      <c r="I64" s="11">
        <v>3</v>
      </c>
      <c r="J64" s="18" t="str">
        <f t="shared" si="3"/>
        <v>43</v>
      </c>
      <c r="K64" s="21" t="s">
        <v>576</v>
      </c>
    </row>
    <row r="65" spans="2:11" ht="390" x14ac:dyDescent="0.25">
      <c r="B65" s="50" t="s">
        <v>253</v>
      </c>
      <c r="C65" s="51" t="s">
        <v>660</v>
      </c>
      <c r="D65" s="22"/>
      <c r="E65" s="22"/>
      <c r="F65" s="50" t="s">
        <v>253</v>
      </c>
      <c r="G65" s="9" t="s">
        <v>651</v>
      </c>
      <c r="H65" s="11">
        <v>4</v>
      </c>
      <c r="I65" s="11">
        <v>4</v>
      </c>
      <c r="J65" s="18" t="str">
        <f t="shared" si="3"/>
        <v>44</v>
      </c>
      <c r="K65" s="19" t="s">
        <v>559</v>
      </c>
    </row>
    <row r="66" spans="2:11" ht="195" x14ac:dyDescent="0.25">
      <c r="B66" s="50" t="s">
        <v>661</v>
      </c>
      <c r="C66" s="51" t="s">
        <v>662</v>
      </c>
      <c r="D66" s="22"/>
      <c r="E66" s="22"/>
      <c r="F66" s="50" t="s">
        <v>661</v>
      </c>
      <c r="G66" s="9" t="s">
        <v>663</v>
      </c>
      <c r="H66" s="11">
        <v>4</v>
      </c>
      <c r="I66" s="11">
        <v>5</v>
      </c>
      <c r="J66" s="18" t="str">
        <f t="shared" si="3"/>
        <v>45</v>
      </c>
      <c r="K66" s="19" t="s">
        <v>559</v>
      </c>
    </row>
    <row r="67" spans="2:11" ht="165" x14ac:dyDescent="0.25">
      <c r="B67" s="210" t="s">
        <v>664</v>
      </c>
      <c r="C67" s="211" t="s">
        <v>665</v>
      </c>
      <c r="F67" s="210" t="s">
        <v>664</v>
      </c>
      <c r="G67" s="9" t="s">
        <v>666</v>
      </c>
      <c r="H67" s="11">
        <v>5</v>
      </c>
      <c r="I67" s="11">
        <v>1</v>
      </c>
      <c r="J67" s="18" t="str">
        <f t="shared" si="3"/>
        <v>51</v>
      </c>
      <c r="K67" s="21" t="s">
        <v>576</v>
      </c>
    </row>
    <row r="68" spans="2:11" x14ac:dyDescent="0.25">
      <c r="H68" s="11">
        <v>5</v>
      </c>
      <c r="I68" s="11">
        <v>2</v>
      </c>
      <c r="J68" s="18" t="str">
        <f t="shared" si="3"/>
        <v>52</v>
      </c>
      <c r="K68" s="21" t="s">
        <v>576</v>
      </c>
    </row>
    <row r="69" spans="2:11" x14ac:dyDescent="0.25">
      <c r="H69" s="11">
        <v>5</v>
      </c>
      <c r="I69" s="11">
        <v>3</v>
      </c>
      <c r="J69" s="18" t="str">
        <f t="shared" si="3"/>
        <v>53</v>
      </c>
      <c r="K69" s="19" t="s">
        <v>559</v>
      </c>
    </row>
    <row r="70" spans="2:11" x14ac:dyDescent="0.25">
      <c r="H70" s="11">
        <v>5</v>
      </c>
      <c r="I70" s="11">
        <v>4</v>
      </c>
      <c r="J70" s="18" t="str">
        <f t="shared" si="3"/>
        <v>54</v>
      </c>
      <c r="K70" s="19" t="s">
        <v>559</v>
      </c>
    </row>
    <row r="71" spans="2:11" x14ac:dyDescent="0.25">
      <c r="H71" s="11">
        <v>5</v>
      </c>
      <c r="I71" s="11">
        <v>5</v>
      </c>
      <c r="J71" s="18" t="str">
        <f t="shared" si="3"/>
        <v>55</v>
      </c>
      <c r="K71" s="19" t="s">
        <v>559</v>
      </c>
    </row>
  </sheetData>
  <autoFilter ref="H4:K29" xr:uid="{00000000-0009-0000-0000-000002000000}"/>
  <mergeCells count="14">
    <mergeCell ref="B24:C24"/>
    <mergeCell ref="E24:F24"/>
    <mergeCell ref="H45:K45"/>
    <mergeCell ref="E14:F14"/>
    <mergeCell ref="BF3:BH3"/>
    <mergeCell ref="AT3:AU3"/>
    <mergeCell ref="AW3:AX3"/>
    <mergeCell ref="AZ3:BB3"/>
    <mergeCell ref="AL3:AR3"/>
    <mergeCell ref="B3:C3"/>
    <mergeCell ref="E3:F3"/>
    <mergeCell ref="H3:K3"/>
    <mergeCell ref="AC3:AD3"/>
    <mergeCell ref="AH3:AJ3"/>
  </mergeCells>
  <conditionalFormatting sqref="H32:I32">
    <cfRule type="cellIs" dxfId="74" priority="50" stopIfTrue="1" operator="equal">
      <formula>"Moderado"</formula>
    </cfRule>
    <cfRule type="cellIs" dxfId="73" priority="51" stopIfTrue="1" operator="equal">
      <formula>"Alto"</formula>
    </cfRule>
    <cfRule type="cellIs" dxfId="72" priority="52" stopIfTrue="1" operator="equal">
      <formula>"Extremo"</formula>
    </cfRule>
  </conditionalFormatting>
  <conditionalFormatting sqref="I33:J33">
    <cfRule type="cellIs" dxfId="71" priority="47" stopIfTrue="1" operator="equal">
      <formula>"Moderado"</formula>
    </cfRule>
    <cfRule type="cellIs" dxfId="70" priority="48" stopIfTrue="1" operator="equal">
      <formula>"Alto"</formula>
    </cfRule>
    <cfRule type="cellIs" dxfId="69" priority="49" stopIfTrue="1" operator="equal">
      <formula>"Extremo"</formula>
    </cfRule>
  </conditionalFormatting>
  <conditionalFormatting sqref="J34">
    <cfRule type="cellIs" dxfId="68" priority="44" stopIfTrue="1" operator="equal">
      <formula>"Moderado"</formula>
    </cfRule>
    <cfRule type="cellIs" dxfId="67" priority="45" stopIfTrue="1" operator="equal">
      <formula>"Alto"</formula>
    </cfRule>
    <cfRule type="cellIs" dxfId="66" priority="46" stopIfTrue="1" operator="equal">
      <formula>"Extremo"</formula>
    </cfRule>
  </conditionalFormatting>
  <conditionalFormatting sqref="J37:K39 J41:K44 J40">
    <cfRule type="colorScale" priority="75">
      <colorScale>
        <cfvo type="min"/>
        <cfvo type="max"/>
        <color rgb="FFFCFCFF"/>
        <color rgb="FFF8696B"/>
      </colorScale>
    </cfRule>
  </conditionalFormatting>
  <conditionalFormatting sqref="K4:K7 K10:K12 K23:K24 K29">
    <cfRule type="containsText" dxfId="65" priority="71" operator="containsText" text="BAJO">
      <formula>NOT(ISERROR(SEARCH("BAJO",K4)))</formula>
    </cfRule>
    <cfRule type="containsText" dxfId="64" priority="72" operator="containsText" text="MODERADO">
      <formula>NOT(ISERROR(SEARCH("MODERADO",K4)))</formula>
    </cfRule>
    <cfRule type="containsText" dxfId="63" priority="73" operator="containsText" text="ALTO">
      <formula>NOT(ISERROR(SEARCH("ALTO",K4)))</formula>
    </cfRule>
    <cfRule type="containsText" dxfId="62" priority="74" operator="containsText" text="EXTREMO">
      <formula>NOT(ISERROR(SEARCH("EXTREMO",K4)))</formula>
    </cfRule>
  </conditionalFormatting>
  <conditionalFormatting sqref="K8:K9">
    <cfRule type="cellIs" dxfId="61" priority="65" stopIfTrue="1" operator="equal">
      <formula>"Moderado"</formula>
    </cfRule>
    <cfRule type="cellIs" dxfId="60" priority="66" stopIfTrue="1" operator="equal">
      <formula>"Alto"</formula>
    </cfRule>
    <cfRule type="cellIs" dxfId="59" priority="67" stopIfTrue="1" operator="equal">
      <formula>"Extremo"</formula>
    </cfRule>
  </conditionalFormatting>
  <conditionalFormatting sqref="K13">
    <cfRule type="cellIs" dxfId="58" priority="62" stopIfTrue="1" operator="equal">
      <formula>"Moderado"</formula>
    </cfRule>
    <cfRule type="cellIs" dxfId="57" priority="63" stopIfTrue="1" operator="equal">
      <formula>"Alto"</formula>
    </cfRule>
    <cfRule type="cellIs" dxfId="56" priority="64" stopIfTrue="1" operator="equal">
      <formula>"Extremo"</formula>
    </cfRule>
  </conditionalFormatting>
  <conditionalFormatting sqref="K14:K21">
    <cfRule type="containsText" dxfId="55" priority="30" operator="containsText" text="BAJO">
      <formula>NOT(ISERROR(SEARCH("BAJO",K14)))</formula>
    </cfRule>
    <cfRule type="containsText" dxfId="54" priority="31" operator="containsText" text="MODERADO">
      <formula>NOT(ISERROR(SEARCH("MODERADO",K14)))</formula>
    </cfRule>
    <cfRule type="containsText" dxfId="53" priority="32" operator="containsText" text="ALTO">
      <formula>NOT(ISERROR(SEARCH("ALTO",K14)))</formula>
    </cfRule>
    <cfRule type="containsText" dxfId="52" priority="33" operator="containsText" text="EXTREMO">
      <formula>NOT(ISERROR(SEARCH("EXTREMO",K14)))</formula>
    </cfRule>
  </conditionalFormatting>
  <conditionalFormatting sqref="K22">
    <cfRule type="cellIs" dxfId="51" priority="56" stopIfTrue="1" operator="equal">
      <formula>"Moderado"</formula>
    </cfRule>
    <cfRule type="cellIs" dxfId="50" priority="57" stopIfTrue="1" operator="equal">
      <formula>"Alto"</formula>
    </cfRule>
    <cfRule type="cellIs" dxfId="49" priority="58" stopIfTrue="1" operator="equal">
      <formula>"Extremo"</formula>
    </cfRule>
  </conditionalFormatting>
  <conditionalFormatting sqref="K25:K28">
    <cfRule type="cellIs" dxfId="48" priority="27" stopIfTrue="1" operator="equal">
      <formula>"Moderado"</formula>
    </cfRule>
    <cfRule type="cellIs" dxfId="47" priority="28" stopIfTrue="1" operator="equal">
      <formula>"Alto"</formula>
    </cfRule>
    <cfRule type="cellIs" dxfId="46" priority="29" stopIfTrue="1" operator="equal">
      <formula>"Extremo"</formula>
    </cfRule>
  </conditionalFormatting>
  <conditionalFormatting sqref="K35:K36">
    <cfRule type="cellIs" dxfId="45" priority="41" stopIfTrue="1" operator="equal">
      <formula>"Moderado"</formula>
    </cfRule>
    <cfRule type="cellIs" dxfId="44" priority="42" stopIfTrue="1" operator="equal">
      <formula>"Alto"</formula>
    </cfRule>
    <cfRule type="cellIs" dxfId="43" priority="43" stopIfTrue="1" operator="equal">
      <formula>"Extremo"</formula>
    </cfRule>
  </conditionalFormatting>
  <conditionalFormatting sqref="K40">
    <cfRule type="cellIs" dxfId="42" priority="38" stopIfTrue="1" operator="equal">
      <formula>"Moderado"</formula>
    </cfRule>
    <cfRule type="cellIs" dxfId="41" priority="39" stopIfTrue="1" operator="equal">
      <formula>"Alto"</formula>
    </cfRule>
    <cfRule type="cellIs" dxfId="40" priority="40" stopIfTrue="1" operator="equal">
      <formula>"Extremo"</formula>
    </cfRule>
  </conditionalFormatting>
  <conditionalFormatting sqref="K46:K49 K52:K54 K56:K58 K60:K62 K65:K66 K69:K71">
    <cfRule type="containsText" dxfId="39" priority="23" operator="containsText" text="BAJO">
      <formula>NOT(ISERROR(SEARCH("BAJO",K46)))</formula>
    </cfRule>
    <cfRule type="containsText" dxfId="38" priority="24" operator="containsText" text="MODERADO">
      <formula>NOT(ISERROR(SEARCH("MODERADO",K46)))</formula>
    </cfRule>
    <cfRule type="containsText" dxfId="37" priority="25" operator="containsText" text="ALTO">
      <formula>NOT(ISERROR(SEARCH("ALTO",K46)))</formula>
    </cfRule>
    <cfRule type="containsText" dxfId="36" priority="26" operator="containsText" text="EXTREMO">
      <formula>NOT(ISERROR(SEARCH("EXTREMO",K46)))</formula>
    </cfRule>
  </conditionalFormatting>
  <conditionalFormatting sqref="K50:K51">
    <cfRule type="cellIs" dxfId="35" priority="17" stopIfTrue="1" operator="equal">
      <formula>"Moderado"</formula>
    </cfRule>
    <cfRule type="cellIs" dxfId="34" priority="18" stopIfTrue="1" operator="equal">
      <formula>"Alto"</formula>
    </cfRule>
    <cfRule type="cellIs" dxfId="33" priority="19" stopIfTrue="1" operator="equal">
      <formula>"Extremo"</formula>
    </cfRule>
  </conditionalFormatting>
  <conditionalFormatting sqref="K55">
    <cfRule type="cellIs" dxfId="32" priority="14" stopIfTrue="1" operator="equal">
      <formula>"Moderado"</formula>
    </cfRule>
    <cfRule type="cellIs" dxfId="31" priority="15" stopIfTrue="1" operator="equal">
      <formula>"Alto"</formula>
    </cfRule>
    <cfRule type="cellIs" dxfId="30" priority="16" stopIfTrue="1" operator="equal">
      <formula>"Extremo"</formula>
    </cfRule>
  </conditionalFormatting>
  <conditionalFormatting sqref="K59">
    <cfRule type="cellIs" dxfId="29" priority="11" stopIfTrue="1" operator="equal">
      <formula>"Moderado"</formula>
    </cfRule>
    <cfRule type="cellIs" dxfId="28" priority="12" stopIfTrue="1" operator="equal">
      <formula>"Alto"</formula>
    </cfRule>
    <cfRule type="cellIs" dxfId="27" priority="13" stopIfTrue="1" operator="equal">
      <formula>"Extremo"</formula>
    </cfRule>
  </conditionalFormatting>
  <conditionalFormatting sqref="K63:K64">
    <cfRule type="cellIs" dxfId="26" priority="8" stopIfTrue="1" operator="equal">
      <formula>"Moderado"</formula>
    </cfRule>
    <cfRule type="cellIs" dxfId="25" priority="9" stopIfTrue="1" operator="equal">
      <formula>"Alto"</formula>
    </cfRule>
    <cfRule type="cellIs" dxfId="24" priority="10" stopIfTrue="1" operator="equal">
      <formula>"Extremo"</formula>
    </cfRule>
  </conditionalFormatting>
  <conditionalFormatting sqref="K67:K68">
    <cfRule type="cellIs" dxfId="23" priority="5" stopIfTrue="1" operator="equal">
      <formula>"Moderado"</formula>
    </cfRule>
    <cfRule type="cellIs" dxfId="22" priority="6" stopIfTrue="1" operator="equal">
      <formula>"Alto"</formula>
    </cfRule>
    <cfRule type="cellIs" dxfId="21" priority="7" stopIfTrue="1" operator="equal">
      <formula>"Extremo"</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EU390"/>
  <sheetViews>
    <sheetView showGridLines="0" tabSelected="1" view="pageBreakPreview" topLeftCell="AL10" zoomScale="70" zoomScaleNormal="80" zoomScaleSheetLayoutView="80" workbookViewId="0">
      <selection activeCell="AQ85" sqref="AQ85"/>
    </sheetView>
  </sheetViews>
  <sheetFormatPr baseColWidth="10" defaultColWidth="11.42578125" defaultRowHeight="24" customHeight="1" x14ac:dyDescent="0.25"/>
  <cols>
    <col min="1" max="2" width="26.42578125" customWidth="1"/>
    <col min="3" max="3" width="45.28515625" customWidth="1"/>
    <col min="4" max="4" width="29.28515625" customWidth="1"/>
    <col min="5" max="5" width="38.28515625" customWidth="1"/>
    <col min="6" max="7" width="31.7109375" customWidth="1"/>
    <col min="8" max="8" width="23.28515625" customWidth="1"/>
    <col min="9" max="9" width="31.7109375" customWidth="1"/>
    <col min="10" max="10" width="22.7109375" customWidth="1"/>
    <col min="11" max="11" width="15.85546875" style="150" customWidth="1"/>
    <col min="12" max="12" width="19.28515625" customWidth="1"/>
    <col min="13" max="13" width="11.5703125" style="150" customWidth="1"/>
    <col min="14" max="14" width="16.85546875" customWidth="1"/>
    <col min="15" max="15" width="11.42578125" style="150" customWidth="1"/>
    <col min="16" max="16" width="39.5703125" customWidth="1"/>
    <col min="17" max="17" width="20" style="3" customWidth="1"/>
    <col min="18" max="18" width="20.140625" style="2" customWidth="1"/>
    <col min="19" max="19" width="18.85546875" customWidth="1"/>
    <col min="20" max="20" width="18.140625" customWidth="1"/>
    <col min="21" max="21" width="19.28515625" style="151" customWidth="1"/>
    <col min="22" max="22" width="23.7109375" style="151" customWidth="1"/>
    <col min="23" max="23" width="23.5703125" style="151" customWidth="1"/>
    <col min="24" max="24" width="20.85546875" style="151" customWidth="1"/>
    <col min="25" max="25" width="25.140625" style="151" customWidth="1"/>
    <col min="26" max="26" width="24.42578125" customWidth="1"/>
    <col min="27" max="27" width="23.85546875" customWidth="1"/>
    <col min="28" max="28" width="11.5703125" customWidth="1"/>
    <col min="29" max="29" width="22.140625" customWidth="1"/>
    <col min="30" max="30" width="18.85546875" customWidth="1"/>
    <col min="31" max="31" width="14.7109375" customWidth="1"/>
    <col min="32" max="32" width="11.5703125" customWidth="1"/>
    <col min="33" max="33" width="23.28515625" style="303" customWidth="1"/>
    <col min="34" max="34" width="52.85546875" style="18" customWidth="1"/>
    <col min="35" max="35" width="26.7109375" style="435" customWidth="1"/>
    <col min="36" max="36" width="52.85546875" style="471" customWidth="1"/>
    <col min="37" max="37" width="15.7109375" style="428" customWidth="1"/>
    <col min="38" max="38" width="52.85546875" style="18" customWidth="1"/>
    <col min="39" max="39" width="26" style="428" customWidth="1"/>
    <col min="40" max="40" width="52.85546875" style="437" customWidth="1"/>
    <col min="41" max="41" width="20.85546875" style="428" customWidth="1"/>
    <col min="42" max="42" width="52.85546875" style="438" customWidth="1"/>
    <col min="43" max="43" width="20.42578125" style="428" customWidth="1"/>
    <col min="44" max="44" width="52.85546875" style="428" customWidth="1"/>
  </cols>
  <sheetData>
    <row r="1" spans="1:45" ht="15" hidden="1" x14ac:dyDescent="0.25">
      <c r="K1"/>
      <c r="M1"/>
      <c r="O1"/>
      <c r="Q1"/>
      <c r="R1"/>
      <c r="U1"/>
      <c r="V1"/>
      <c r="W1"/>
      <c r="X1"/>
      <c r="Y1"/>
      <c r="AJ1" s="436"/>
    </row>
    <row r="2" spans="1:45" ht="18" hidden="1" customHeight="1" x14ac:dyDescent="0.25">
      <c r="A2" s="128"/>
      <c r="B2" s="129"/>
      <c r="C2" s="129"/>
      <c r="D2" s="130"/>
      <c r="E2" s="131" t="s">
        <v>667</v>
      </c>
      <c r="F2" s="132"/>
      <c r="G2" s="132"/>
      <c r="H2" s="132"/>
      <c r="I2" s="132"/>
      <c r="J2" s="132"/>
      <c r="K2" s="132"/>
      <c r="L2" s="132"/>
      <c r="M2" s="132"/>
      <c r="N2" s="132"/>
      <c r="O2" s="132"/>
      <c r="P2" s="132"/>
      <c r="Q2" s="132"/>
      <c r="R2" s="132"/>
      <c r="S2" s="132"/>
      <c r="T2" s="132"/>
      <c r="U2" s="132"/>
      <c r="V2" s="132"/>
      <c r="W2" s="132"/>
      <c r="X2" s="132"/>
      <c r="Y2" s="132"/>
      <c r="Z2" s="132"/>
      <c r="AA2" s="132"/>
      <c r="AB2" s="132"/>
      <c r="AC2" s="132"/>
      <c r="AD2" s="132"/>
      <c r="AE2" s="132"/>
      <c r="AF2" s="132"/>
      <c r="AG2" s="294"/>
      <c r="AH2" s="290"/>
      <c r="AI2" s="306"/>
      <c r="AJ2" s="439"/>
      <c r="AK2" s="132"/>
      <c r="AL2" s="290"/>
      <c r="AM2" s="132"/>
      <c r="AN2" s="419"/>
      <c r="AO2" s="542" t="s">
        <v>1</v>
      </c>
      <c r="AP2" s="542"/>
      <c r="AQ2" s="543"/>
      <c r="AR2" s="133"/>
    </row>
    <row r="3" spans="1:45" ht="14.45" hidden="1" customHeight="1" x14ac:dyDescent="0.25">
      <c r="A3" s="134"/>
      <c r="D3" s="135"/>
      <c r="E3" s="136"/>
      <c r="F3" s="137"/>
      <c r="G3" s="137"/>
      <c r="H3" s="137"/>
      <c r="I3" s="137"/>
      <c r="J3" s="137"/>
      <c r="K3" s="137"/>
      <c r="L3" s="137"/>
      <c r="M3" s="137"/>
      <c r="N3" s="137"/>
      <c r="O3" s="137"/>
      <c r="P3" s="137"/>
      <c r="Q3" s="137"/>
      <c r="R3" s="137"/>
      <c r="S3" s="137"/>
      <c r="T3" s="137"/>
      <c r="U3" s="137"/>
      <c r="V3" s="137"/>
      <c r="W3" s="137"/>
      <c r="X3" s="137"/>
      <c r="Y3" s="137"/>
      <c r="Z3" s="137"/>
      <c r="AA3" s="137"/>
      <c r="AB3" s="137"/>
      <c r="AC3" s="137"/>
      <c r="AD3" s="137"/>
      <c r="AE3" s="137"/>
      <c r="AF3" s="137"/>
      <c r="AG3" s="294"/>
      <c r="AH3" s="290"/>
      <c r="AI3" s="306"/>
      <c r="AJ3" s="439"/>
      <c r="AK3" s="137"/>
      <c r="AL3" s="290"/>
      <c r="AM3" s="137"/>
      <c r="AN3" s="419"/>
      <c r="AO3" s="542"/>
      <c r="AP3" s="542"/>
      <c r="AQ3" s="543"/>
      <c r="AR3" s="3"/>
    </row>
    <row r="4" spans="1:45" ht="14.45" hidden="1" customHeight="1" x14ac:dyDescent="0.25">
      <c r="A4" s="134"/>
      <c r="D4" s="135"/>
      <c r="E4" s="136"/>
      <c r="F4" s="137"/>
      <c r="G4" s="137"/>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294"/>
      <c r="AH4" s="290"/>
      <c r="AI4" s="306"/>
      <c r="AJ4" s="439"/>
      <c r="AK4" s="137"/>
      <c r="AL4" s="290"/>
      <c r="AM4" s="137"/>
      <c r="AN4" s="419"/>
      <c r="AO4" s="542"/>
      <c r="AP4" s="542"/>
      <c r="AQ4" s="543"/>
      <c r="AR4" s="3"/>
    </row>
    <row r="5" spans="1:45" ht="14.45" customHeight="1" x14ac:dyDescent="0.25">
      <c r="A5" s="134"/>
      <c r="E5" s="550" t="s">
        <v>0</v>
      </c>
      <c r="F5" s="551"/>
      <c r="G5" s="551"/>
      <c r="H5" s="551"/>
      <c r="I5" s="551"/>
      <c r="J5" s="551"/>
      <c r="K5" s="551"/>
      <c r="L5" s="551"/>
      <c r="M5" s="551"/>
      <c r="N5" s="551"/>
      <c r="O5" s="551"/>
      <c r="P5" s="551"/>
      <c r="Q5" s="551"/>
      <c r="R5" s="551"/>
      <c r="S5" s="551"/>
      <c r="T5" s="551"/>
      <c r="U5" s="551"/>
      <c r="V5" s="551"/>
      <c r="W5" s="551"/>
      <c r="X5" s="551"/>
      <c r="Y5" s="551"/>
      <c r="Z5" s="551"/>
      <c r="AA5" s="551"/>
      <c r="AB5" s="551"/>
      <c r="AC5" s="551"/>
      <c r="AD5" s="551"/>
      <c r="AE5" s="551"/>
      <c r="AF5" s="551"/>
      <c r="AG5" s="551"/>
      <c r="AH5" s="551"/>
      <c r="AI5" s="551"/>
      <c r="AJ5" s="551"/>
      <c r="AK5" s="551"/>
      <c r="AL5" s="551"/>
      <c r="AM5" s="551"/>
      <c r="AN5" s="552"/>
      <c r="AO5" s="542"/>
      <c r="AP5" s="542"/>
      <c r="AQ5" s="543"/>
      <c r="AR5" s="546" t="s">
        <v>668</v>
      </c>
    </row>
    <row r="6" spans="1:45" ht="14.45" customHeight="1" x14ac:dyDescent="0.25">
      <c r="A6" s="134"/>
      <c r="E6" s="553"/>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2"/>
      <c r="AN6" s="543"/>
      <c r="AO6" s="542"/>
      <c r="AP6" s="542"/>
      <c r="AQ6" s="543"/>
      <c r="AR6" s="547"/>
    </row>
    <row r="7" spans="1:45" ht="14.45" customHeight="1" x14ac:dyDescent="0.25">
      <c r="A7" s="134"/>
      <c r="E7" s="553"/>
      <c r="F7" s="542"/>
      <c r="G7" s="542"/>
      <c r="H7" s="542"/>
      <c r="I7" s="542"/>
      <c r="J7" s="542"/>
      <c r="K7" s="542"/>
      <c r="L7" s="542"/>
      <c r="M7" s="542"/>
      <c r="N7" s="542"/>
      <c r="O7" s="542"/>
      <c r="P7" s="542"/>
      <c r="Q7" s="542"/>
      <c r="R7" s="542"/>
      <c r="S7" s="542"/>
      <c r="T7" s="542"/>
      <c r="U7" s="542"/>
      <c r="V7" s="542"/>
      <c r="W7" s="542"/>
      <c r="X7" s="542"/>
      <c r="Y7" s="542"/>
      <c r="Z7" s="542"/>
      <c r="AA7" s="542"/>
      <c r="AB7" s="542"/>
      <c r="AC7" s="542"/>
      <c r="AD7" s="542"/>
      <c r="AE7" s="542"/>
      <c r="AF7" s="542"/>
      <c r="AG7" s="542"/>
      <c r="AH7" s="542"/>
      <c r="AI7" s="542"/>
      <c r="AJ7" s="542"/>
      <c r="AK7" s="542"/>
      <c r="AL7" s="542"/>
      <c r="AM7" s="542"/>
      <c r="AN7" s="543"/>
      <c r="AO7" s="542"/>
      <c r="AP7" s="542"/>
      <c r="AQ7" s="543"/>
      <c r="AR7" s="547"/>
    </row>
    <row r="8" spans="1:45" ht="14.45" customHeight="1" x14ac:dyDescent="0.25">
      <c r="A8" s="134"/>
      <c r="E8" s="553"/>
      <c r="F8" s="542"/>
      <c r="G8" s="542"/>
      <c r="H8" s="542"/>
      <c r="I8" s="542"/>
      <c r="J8" s="542"/>
      <c r="K8" s="542"/>
      <c r="L8" s="542"/>
      <c r="M8" s="542"/>
      <c r="N8" s="542"/>
      <c r="O8" s="542"/>
      <c r="P8" s="542"/>
      <c r="Q8" s="542"/>
      <c r="R8" s="542"/>
      <c r="S8" s="542"/>
      <c r="T8" s="542"/>
      <c r="U8" s="542"/>
      <c r="V8" s="542"/>
      <c r="W8" s="542"/>
      <c r="X8" s="542"/>
      <c r="Y8" s="542"/>
      <c r="Z8" s="542"/>
      <c r="AA8" s="542"/>
      <c r="AB8" s="542"/>
      <c r="AC8" s="542"/>
      <c r="AD8" s="542"/>
      <c r="AE8" s="542"/>
      <c r="AF8" s="542"/>
      <c r="AG8" s="542"/>
      <c r="AH8" s="542"/>
      <c r="AI8" s="542"/>
      <c r="AJ8" s="542"/>
      <c r="AK8" s="542"/>
      <c r="AL8" s="542"/>
      <c r="AM8" s="542"/>
      <c r="AN8" s="543"/>
      <c r="AO8" s="542"/>
      <c r="AP8" s="542"/>
      <c r="AQ8" s="543"/>
      <c r="AR8" s="547"/>
    </row>
    <row r="9" spans="1:45" ht="14.45" customHeight="1" x14ac:dyDescent="0.25">
      <c r="A9" s="134"/>
      <c r="E9" s="553"/>
      <c r="F9" s="542"/>
      <c r="G9" s="542"/>
      <c r="H9" s="542"/>
      <c r="I9" s="542"/>
      <c r="J9" s="542"/>
      <c r="K9" s="542"/>
      <c r="L9" s="542"/>
      <c r="M9" s="542"/>
      <c r="N9" s="542"/>
      <c r="O9" s="542"/>
      <c r="P9" s="542"/>
      <c r="Q9" s="542"/>
      <c r="R9" s="542"/>
      <c r="S9" s="542"/>
      <c r="T9" s="542"/>
      <c r="U9" s="542"/>
      <c r="V9" s="542"/>
      <c r="W9" s="542"/>
      <c r="X9" s="542"/>
      <c r="Y9" s="542"/>
      <c r="Z9" s="542"/>
      <c r="AA9" s="542"/>
      <c r="AB9" s="542"/>
      <c r="AC9" s="542"/>
      <c r="AD9" s="542"/>
      <c r="AE9" s="542"/>
      <c r="AF9" s="542"/>
      <c r="AG9" s="542"/>
      <c r="AH9" s="542"/>
      <c r="AI9" s="542"/>
      <c r="AJ9" s="542"/>
      <c r="AK9" s="542"/>
      <c r="AL9" s="542"/>
      <c r="AM9" s="542"/>
      <c r="AN9" s="543"/>
      <c r="AO9" s="542"/>
      <c r="AP9" s="542"/>
      <c r="AQ9" s="543"/>
      <c r="AR9" s="547"/>
    </row>
    <row r="10" spans="1:45" ht="14.45" customHeight="1" x14ac:dyDescent="0.25">
      <c r="A10" s="134"/>
      <c r="E10" s="553"/>
      <c r="F10" s="542"/>
      <c r="G10" s="542"/>
      <c r="H10" s="542"/>
      <c r="I10" s="542"/>
      <c r="J10" s="542"/>
      <c r="K10" s="542"/>
      <c r="L10" s="542"/>
      <c r="M10" s="542"/>
      <c r="N10" s="542"/>
      <c r="O10" s="542"/>
      <c r="P10" s="542"/>
      <c r="Q10" s="542"/>
      <c r="R10" s="542"/>
      <c r="S10" s="542"/>
      <c r="T10" s="542"/>
      <c r="U10" s="542"/>
      <c r="V10" s="542"/>
      <c r="W10" s="542"/>
      <c r="X10" s="542"/>
      <c r="Y10" s="542"/>
      <c r="Z10" s="542"/>
      <c r="AA10" s="542"/>
      <c r="AB10" s="542"/>
      <c r="AC10" s="542"/>
      <c r="AD10" s="542"/>
      <c r="AE10" s="542"/>
      <c r="AF10" s="542"/>
      <c r="AG10" s="542"/>
      <c r="AH10" s="542"/>
      <c r="AI10" s="542"/>
      <c r="AJ10" s="542"/>
      <c r="AK10" s="542"/>
      <c r="AL10" s="542"/>
      <c r="AM10" s="542"/>
      <c r="AN10" s="543"/>
      <c r="AO10" s="542"/>
      <c r="AP10" s="542"/>
      <c r="AQ10" s="543"/>
      <c r="AR10" s="547"/>
    </row>
    <row r="11" spans="1:45" ht="14.45" customHeight="1" x14ac:dyDescent="0.25">
      <c r="A11" s="138"/>
      <c r="B11" s="139"/>
      <c r="C11" s="139"/>
      <c r="D11" s="139"/>
      <c r="E11" s="554"/>
      <c r="F11" s="544"/>
      <c r="G11" s="544"/>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5"/>
      <c r="AO11" s="544"/>
      <c r="AP11" s="544"/>
      <c r="AQ11" s="545"/>
      <c r="AR11" s="548"/>
    </row>
    <row r="12" spans="1:45" ht="14.45" customHeight="1" x14ac:dyDescent="0.25">
      <c r="K12"/>
      <c r="M12"/>
      <c r="O12"/>
      <c r="Q12"/>
      <c r="R12"/>
      <c r="U12"/>
      <c r="V12"/>
      <c r="W12"/>
      <c r="X12"/>
      <c r="Y12"/>
      <c r="AJ12" s="436"/>
      <c r="AN12" s="440"/>
      <c r="AO12" s="140"/>
    </row>
    <row r="13" spans="1:45" ht="15" x14ac:dyDescent="0.25">
      <c r="K13"/>
      <c r="M13"/>
      <c r="O13"/>
      <c r="Q13"/>
      <c r="R13"/>
      <c r="U13"/>
      <c r="V13"/>
      <c r="W13"/>
      <c r="X13"/>
      <c r="Y13"/>
      <c r="AJ13" s="436"/>
    </row>
    <row r="14" spans="1:45" ht="31.9" customHeight="1" x14ac:dyDescent="0.25">
      <c r="A14" s="531" t="s">
        <v>3</v>
      </c>
      <c r="B14" s="532"/>
      <c r="C14" s="532"/>
      <c r="D14" s="532"/>
      <c r="E14" s="532"/>
      <c r="F14" s="532"/>
      <c r="G14" s="532"/>
      <c r="H14" s="532"/>
      <c r="I14" s="532"/>
      <c r="J14" s="535" t="s">
        <v>4</v>
      </c>
      <c r="K14" s="536"/>
      <c r="L14" s="536"/>
      <c r="M14" s="536"/>
      <c r="N14" s="536"/>
      <c r="O14" s="536"/>
      <c r="P14" s="540" t="s">
        <v>669</v>
      </c>
      <c r="Q14" s="541"/>
      <c r="R14" s="541"/>
      <c r="S14" s="541"/>
      <c r="T14" s="541"/>
      <c r="U14" s="541"/>
      <c r="V14" s="541"/>
      <c r="W14" s="541"/>
      <c r="X14" s="541"/>
      <c r="Y14" s="541"/>
      <c r="Z14" s="541"/>
      <c r="AA14" s="541"/>
      <c r="AB14" s="541"/>
      <c r="AC14" s="541"/>
      <c r="AD14" s="541"/>
      <c r="AE14" s="541"/>
      <c r="AF14" s="327"/>
      <c r="AG14" s="555" t="s">
        <v>670</v>
      </c>
      <c r="AH14" s="556"/>
      <c r="AI14" s="556"/>
      <c r="AJ14" s="556"/>
      <c r="AK14" s="556"/>
      <c r="AL14" s="556"/>
      <c r="AM14" s="556"/>
      <c r="AN14" s="556"/>
      <c r="AO14" s="556"/>
      <c r="AP14" s="556"/>
      <c r="AQ14" s="556"/>
      <c r="AR14" s="556"/>
      <c r="AS14" s="539" t="s">
        <v>472</v>
      </c>
    </row>
    <row r="15" spans="1:45" ht="18" customHeight="1" x14ac:dyDescent="0.25">
      <c r="A15" s="533"/>
      <c r="B15" s="534"/>
      <c r="C15" s="534"/>
      <c r="D15" s="534"/>
      <c r="E15" s="534"/>
      <c r="F15" s="534"/>
      <c r="G15" s="534"/>
      <c r="H15" s="534"/>
      <c r="I15" s="534"/>
      <c r="J15" s="537"/>
      <c r="K15" s="538"/>
      <c r="L15" s="538"/>
      <c r="M15" s="538"/>
      <c r="N15" s="538"/>
      <c r="O15" s="538"/>
      <c r="P15" s="559"/>
      <c r="Q15" s="560"/>
      <c r="R15" s="560"/>
      <c r="S15" s="560"/>
      <c r="T15" s="561"/>
      <c r="U15" s="540" t="s">
        <v>8</v>
      </c>
      <c r="V15" s="541"/>
      <c r="W15" s="541"/>
      <c r="X15" s="541"/>
      <c r="Y15" s="541"/>
      <c r="Z15" s="541"/>
      <c r="AA15" s="541"/>
      <c r="AB15" s="541"/>
      <c r="AC15" s="541"/>
      <c r="AD15" s="541"/>
      <c r="AE15" s="541"/>
      <c r="AF15" s="327"/>
      <c r="AG15" s="557"/>
      <c r="AH15" s="558"/>
      <c r="AI15" s="558"/>
      <c r="AJ15" s="558"/>
      <c r="AK15" s="558"/>
      <c r="AL15" s="558"/>
      <c r="AM15" s="558"/>
      <c r="AN15" s="558"/>
      <c r="AO15" s="558"/>
      <c r="AP15" s="558"/>
      <c r="AQ15" s="558"/>
      <c r="AR15" s="558"/>
      <c r="AS15" s="539"/>
    </row>
    <row r="16" spans="1:45" ht="31.9" customHeight="1" x14ac:dyDescent="0.25">
      <c r="A16" s="329"/>
      <c r="B16" s="329"/>
      <c r="C16" s="329"/>
      <c r="D16" s="329"/>
      <c r="E16" s="329"/>
      <c r="F16" s="329"/>
      <c r="G16" s="329"/>
      <c r="H16" s="329"/>
      <c r="I16" s="329"/>
      <c r="J16" s="352"/>
      <c r="K16" s="352"/>
      <c r="L16" s="352"/>
      <c r="M16" s="352"/>
      <c r="N16" s="352"/>
      <c r="O16" s="330"/>
      <c r="P16" s="559" t="s">
        <v>671</v>
      </c>
      <c r="Q16" s="560"/>
      <c r="R16" s="561"/>
      <c r="S16" s="562" t="s">
        <v>672</v>
      </c>
      <c r="T16" s="562"/>
      <c r="U16" s="562" t="s">
        <v>672</v>
      </c>
      <c r="V16" s="562"/>
      <c r="W16" s="563" t="s">
        <v>673</v>
      </c>
      <c r="X16" s="564"/>
      <c r="Y16" s="565"/>
      <c r="Z16" s="331"/>
      <c r="AA16" s="331"/>
      <c r="AB16" s="331"/>
      <c r="AC16" s="331"/>
      <c r="AD16" s="331"/>
      <c r="AE16" s="331"/>
      <c r="AF16" s="328"/>
      <c r="AG16" s="549" t="s">
        <v>674</v>
      </c>
      <c r="AH16" s="549"/>
      <c r="AI16" s="549" t="s">
        <v>675</v>
      </c>
      <c r="AJ16" s="549"/>
      <c r="AK16" s="549" t="s">
        <v>676</v>
      </c>
      <c r="AL16" s="549"/>
      <c r="AM16" s="549" t="s">
        <v>677</v>
      </c>
      <c r="AN16" s="549"/>
      <c r="AO16" s="549" t="s">
        <v>678</v>
      </c>
      <c r="AP16" s="549"/>
      <c r="AQ16" s="549" t="s">
        <v>679</v>
      </c>
      <c r="AR16" s="549"/>
      <c r="AS16" s="539"/>
    </row>
    <row r="17" spans="1:45" ht="175.15" customHeight="1" x14ac:dyDescent="0.25">
      <c r="A17" s="332" t="s">
        <v>29</v>
      </c>
      <c r="B17" s="332" t="s">
        <v>680</v>
      </c>
      <c r="C17" s="332" t="s">
        <v>30</v>
      </c>
      <c r="D17" s="332" t="s">
        <v>31</v>
      </c>
      <c r="E17" s="332" t="s">
        <v>32</v>
      </c>
      <c r="F17" s="332" t="s">
        <v>681</v>
      </c>
      <c r="G17" s="332" t="s">
        <v>682</v>
      </c>
      <c r="H17" s="333" t="s">
        <v>683</v>
      </c>
      <c r="I17" s="333" t="s">
        <v>471</v>
      </c>
      <c r="J17" s="334" t="s">
        <v>60</v>
      </c>
      <c r="K17" s="335" t="s">
        <v>14</v>
      </c>
      <c r="L17" s="334" t="s">
        <v>61</v>
      </c>
      <c r="M17" s="335" t="s">
        <v>16</v>
      </c>
      <c r="N17" s="335" t="s">
        <v>62</v>
      </c>
      <c r="O17" s="336" t="s">
        <v>18</v>
      </c>
      <c r="P17" s="331" t="s">
        <v>684</v>
      </c>
      <c r="Q17" s="331" t="s">
        <v>685</v>
      </c>
      <c r="R17" s="331" t="s">
        <v>65</v>
      </c>
      <c r="S17" s="337" t="s">
        <v>686</v>
      </c>
      <c r="T17" s="337" t="s">
        <v>687</v>
      </c>
      <c r="U17" s="338" t="s">
        <v>688</v>
      </c>
      <c r="V17" s="338" t="s">
        <v>689</v>
      </c>
      <c r="W17" s="337" t="s">
        <v>481</v>
      </c>
      <c r="X17" s="337" t="s">
        <v>482</v>
      </c>
      <c r="Y17" s="337" t="s">
        <v>483</v>
      </c>
      <c r="Z17" s="338" t="s">
        <v>690</v>
      </c>
      <c r="AA17" s="338" t="s">
        <v>691</v>
      </c>
      <c r="AB17" s="338" t="s">
        <v>14</v>
      </c>
      <c r="AC17" s="331" t="s">
        <v>15</v>
      </c>
      <c r="AD17" s="338" t="s">
        <v>16</v>
      </c>
      <c r="AE17" s="338" t="s">
        <v>17</v>
      </c>
      <c r="AF17" s="328" t="s">
        <v>692</v>
      </c>
      <c r="AG17" s="339" t="s">
        <v>693</v>
      </c>
      <c r="AH17" s="353" t="s">
        <v>694</v>
      </c>
      <c r="AI17" s="340" t="s">
        <v>693</v>
      </c>
      <c r="AJ17" s="353" t="s">
        <v>694</v>
      </c>
      <c r="AK17" s="407" t="s">
        <v>693</v>
      </c>
      <c r="AL17" s="353" t="s">
        <v>694</v>
      </c>
      <c r="AM17" s="407" t="s">
        <v>693</v>
      </c>
      <c r="AN17" s="353" t="s">
        <v>694</v>
      </c>
      <c r="AO17" s="341" t="s">
        <v>693</v>
      </c>
      <c r="AP17" s="429" t="s">
        <v>695</v>
      </c>
      <c r="AQ17" s="342" t="s">
        <v>693</v>
      </c>
      <c r="AR17" s="342" t="s">
        <v>694</v>
      </c>
      <c r="AS17" s="539"/>
    </row>
    <row r="18" spans="1:45" ht="177.75" customHeight="1" x14ac:dyDescent="0.25">
      <c r="A18" s="145" t="s">
        <v>76</v>
      </c>
      <c r="B18" s="215" t="s">
        <v>696</v>
      </c>
      <c r="C18" s="145" t="str">
        <f>VLOOKUP(A18,'Fórmulas '!B47:C69,2,FALSE)</f>
        <v xml:space="preserve">Realizar la formulación, seguimiento y la evaluación de la gestión y desempeño de INDEPORTES ANTIOQUIA, bajo metodologías, normas y procedimientos que orientan la formulación, programación, ejecución y evaluación de planes, programas y proyectos para lograr los objetivos institucionales, en concordancia con el Ciclo de la Inversión Pública, para generar eficiencia en el gasto público y aportar al mejoramiento del sector.  </v>
      </c>
      <c r="D18" s="145" t="str">
        <f>VLOOKUP(A18,'Fórmulas '!$F$47:$G$68,2,FALSE)</f>
        <v>Jefe Oficina Asesora de Planeación</v>
      </c>
      <c r="E18" s="326" t="s">
        <v>697</v>
      </c>
      <c r="F18" s="343" t="s">
        <v>698</v>
      </c>
      <c r="G18" s="300" t="s">
        <v>699</v>
      </c>
      <c r="H18" s="214" t="s">
        <v>589</v>
      </c>
      <c r="I18" s="215" t="s">
        <v>503</v>
      </c>
      <c r="J18" s="216" t="s">
        <v>551</v>
      </c>
      <c r="K18" s="217">
        <v>0.8</v>
      </c>
      <c r="L18" s="216" t="s">
        <v>552</v>
      </c>
      <c r="M18" s="217">
        <v>0.8</v>
      </c>
      <c r="N18" s="218" t="s">
        <v>576</v>
      </c>
      <c r="O18" s="219">
        <v>0.64</v>
      </c>
      <c r="P18" s="228" t="s">
        <v>700</v>
      </c>
      <c r="Q18" s="216" t="s">
        <v>701</v>
      </c>
      <c r="R18" s="216" t="s">
        <v>702</v>
      </c>
      <c r="S18" s="216" t="s">
        <v>87</v>
      </c>
      <c r="T18" s="216" t="s">
        <v>88</v>
      </c>
      <c r="U18" s="220">
        <v>0.25</v>
      </c>
      <c r="V18" s="220">
        <v>0.15</v>
      </c>
      <c r="W18" s="216" t="s">
        <v>527</v>
      </c>
      <c r="X18" s="216" t="s">
        <v>510</v>
      </c>
      <c r="Y18" s="216" t="s">
        <v>511</v>
      </c>
      <c r="Z18" s="221">
        <v>0.36</v>
      </c>
      <c r="AA18" s="222" t="s">
        <v>703</v>
      </c>
      <c r="AB18" s="221">
        <v>0.2</v>
      </c>
      <c r="AC18" s="216" t="s">
        <v>552</v>
      </c>
      <c r="AD18" s="221">
        <v>0.8</v>
      </c>
      <c r="AE18" s="223" t="s">
        <v>553</v>
      </c>
      <c r="AF18" s="282" t="s">
        <v>90</v>
      </c>
      <c r="AG18" s="323" t="s">
        <v>82</v>
      </c>
      <c r="AH18" s="300" t="s">
        <v>704</v>
      </c>
      <c r="AI18" s="389" t="s">
        <v>82</v>
      </c>
      <c r="AJ18" s="201" t="s">
        <v>705</v>
      </c>
      <c r="AK18" s="291" t="s">
        <v>82</v>
      </c>
      <c r="AL18" s="147" t="s">
        <v>706</v>
      </c>
      <c r="AM18" s="293" t="s">
        <v>82</v>
      </c>
      <c r="AN18" s="77" t="s">
        <v>707</v>
      </c>
      <c r="AO18" s="157" t="s">
        <v>82</v>
      </c>
      <c r="AP18" s="201" t="s">
        <v>708</v>
      </c>
      <c r="AQ18" s="77" t="s">
        <v>82</v>
      </c>
      <c r="AR18" s="77" t="s">
        <v>1553</v>
      </c>
      <c r="AS18" s="354" t="s">
        <v>709</v>
      </c>
    </row>
    <row r="19" spans="1:45" ht="134.25" customHeight="1" x14ac:dyDescent="0.25">
      <c r="A19" s="145" t="s">
        <v>76</v>
      </c>
      <c r="B19" s="215" t="s">
        <v>710</v>
      </c>
      <c r="C19" s="145" t="str">
        <f>VLOOKUP(A19,'Fórmulas '!B48:C70,2,FALSE)</f>
        <v xml:space="preserve">Realizar la formulación, seguimiento y la evaluación de la gestión y desempeño de INDEPORTES ANTIOQUIA, bajo metodologías, normas y procedimientos que orientan la formulación, programación, ejecución y evaluación de planes, programas y proyectos para lograr los objetivos institucionales, en concordancia con el Ciclo de la Inversión Pública, para generar eficiencia en el gasto público y aportar al mejoramiento del sector.  </v>
      </c>
      <c r="D19" s="145" t="str">
        <f>VLOOKUP(A19,'Fórmulas '!$F$47:$G$68,2,FALSE)</f>
        <v>Jefe Oficina Asesora de Planeación</v>
      </c>
      <c r="E19" s="225" t="s">
        <v>711</v>
      </c>
      <c r="F19" s="225" t="s">
        <v>712</v>
      </c>
      <c r="G19" s="226" t="s">
        <v>713</v>
      </c>
      <c r="H19" s="227" t="s">
        <v>589</v>
      </c>
      <c r="I19" s="215" t="s">
        <v>503</v>
      </c>
      <c r="J19" s="224" t="s">
        <v>551</v>
      </c>
      <c r="K19" s="217">
        <v>0.8</v>
      </c>
      <c r="L19" s="224" t="s">
        <v>552</v>
      </c>
      <c r="M19" s="217">
        <v>0.8</v>
      </c>
      <c r="N19" s="218" t="s">
        <v>576</v>
      </c>
      <c r="O19" s="219">
        <v>0.64</v>
      </c>
      <c r="P19" s="228" t="s">
        <v>714</v>
      </c>
      <c r="Q19" s="224" t="s">
        <v>715</v>
      </c>
      <c r="R19" s="216" t="s">
        <v>702</v>
      </c>
      <c r="S19" s="224" t="s">
        <v>87</v>
      </c>
      <c r="T19" s="224" t="s">
        <v>88</v>
      </c>
      <c r="U19" s="220">
        <v>0.25</v>
      </c>
      <c r="V19" s="220">
        <v>0.15</v>
      </c>
      <c r="W19" s="216" t="s">
        <v>527</v>
      </c>
      <c r="X19" s="216" t="s">
        <v>510</v>
      </c>
      <c r="Y19" s="216" t="s">
        <v>511</v>
      </c>
      <c r="Z19" s="221">
        <v>0.36</v>
      </c>
      <c r="AA19" s="222" t="s">
        <v>703</v>
      </c>
      <c r="AB19" s="221">
        <v>0.2</v>
      </c>
      <c r="AC19" s="224" t="s">
        <v>552</v>
      </c>
      <c r="AD19" s="221">
        <v>0.8</v>
      </c>
      <c r="AE19" s="223" t="s">
        <v>553</v>
      </c>
      <c r="AF19" s="282" t="s">
        <v>90</v>
      </c>
      <c r="AG19" s="323" t="s">
        <v>82</v>
      </c>
      <c r="AH19" s="300" t="s">
        <v>716</v>
      </c>
      <c r="AI19" s="291" t="s">
        <v>82</v>
      </c>
      <c r="AJ19" s="201" t="s">
        <v>717</v>
      </c>
      <c r="AK19" s="291" t="s">
        <v>82</v>
      </c>
      <c r="AL19" s="147" t="s">
        <v>718</v>
      </c>
      <c r="AM19" s="293" t="s">
        <v>82</v>
      </c>
      <c r="AN19" s="77" t="s">
        <v>719</v>
      </c>
      <c r="AO19" s="157" t="s">
        <v>82</v>
      </c>
      <c r="AP19" s="201" t="s">
        <v>720</v>
      </c>
      <c r="AQ19" s="77" t="s">
        <v>82</v>
      </c>
      <c r="AR19" s="77" t="s">
        <v>1554</v>
      </c>
      <c r="AS19" s="354" t="s">
        <v>709</v>
      </c>
    </row>
    <row r="20" spans="1:45" ht="158.25" customHeight="1" x14ac:dyDescent="0.25">
      <c r="A20" s="228" t="s">
        <v>119</v>
      </c>
      <c r="B20" s="228" t="s">
        <v>721</v>
      </c>
      <c r="C20" s="228" t="s">
        <v>628</v>
      </c>
      <c r="D20" s="228" t="s">
        <v>629</v>
      </c>
      <c r="E20" s="229" t="s">
        <v>722</v>
      </c>
      <c r="F20" s="229" t="s">
        <v>723</v>
      </c>
      <c r="G20" s="229" t="s">
        <v>724</v>
      </c>
      <c r="H20" s="264" t="s">
        <v>589</v>
      </c>
      <c r="I20" s="228" t="s">
        <v>503</v>
      </c>
      <c r="J20" s="229" t="s">
        <v>540</v>
      </c>
      <c r="K20" s="230">
        <v>0.6</v>
      </c>
      <c r="L20" s="229" t="s">
        <v>530</v>
      </c>
      <c r="M20" s="230">
        <v>0.6</v>
      </c>
      <c r="N20" s="231" t="s">
        <v>541</v>
      </c>
      <c r="O20" s="232">
        <v>0.36</v>
      </c>
      <c r="P20" s="77" t="s">
        <v>725</v>
      </c>
      <c r="Q20" s="77" t="s">
        <v>726</v>
      </c>
      <c r="R20" s="77" t="s">
        <v>727</v>
      </c>
      <c r="S20" s="229" t="s">
        <v>87</v>
      </c>
      <c r="T20" s="229" t="s">
        <v>88</v>
      </c>
      <c r="U20" s="232">
        <v>0.25</v>
      </c>
      <c r="V20" s="232">
        <v>0.15</v>
      </c>
      <c r="W20" s="229" t="s">
        <v>509</v>
      </c>
      <c r="X20" s="229" t="s">
        <v>510</v>
      </c>
      <c r="Y20" s="229" t="s">
        <v>511</v>
      </c>
      <c r="Z20" s="234">
        <v>0.36</v>
      </c>
      <c r="AA20" s="235" t="s">
        <v>523</v>
      </c>
      <c r="AB20" s="234">
        <v>0.2</v>
      </c>
      <c r="AC20" s="229" t="s">
        <v>524</v>
      </c>
      <c r="AD20" s="234">
        <v>0.4</v>
      </c>
      <c r="AE20" s="236" t="s">
        <v>507</v>
      </c>
      <c r="AF20" s="283" t="s">
        <v>90</v>
      </c>
      <c r="AG20" s="323" t="s">
        <v>82</v>
      </c>
      <c r="AH20" s="77" t="s">
        <v>728</v>
      </c>
      <c r="AI20" s="291" t="s">
        <v>82</v>
      </c>
      <c r="AJ20" s="229" t="s">
        <v>729</v>
      </c>
      <c r="AK20" s="291" t="s">
        <v>82</v>
      </c>
      <c r="AL20" s="147" t="s">
        <v>730</v>
      </c>
      <c r="AM20" s="293" t="s">
        <v>82</v>
      </c>
      <c r="AN20" s="77" t="s">
        <v>731</v>
      </c>
      <c r="AO20" s="157" t="s">
        <v>82</v>
      </c>
      <c r="AP20" s="216" t="s">
        <v>732</v>
      </c>
      <c r="AQ20" s="77" t="s">
        <v>82</v>
      </c>
      <c r="AR20" s="77" t="s">
        <v>1555</v>
      </c>
      <c r="AS20" s="354" t="s">
        <v>709</v>
      </c>
    </row>
    <row r="21" spans="1:45" s="1" customFormat="1" ht="157.5" customHeight="1" x14ac:dyDescent="0.25">
      <c r="A21" s="228" t="s">
        <v>119</v>
      </c>
      <c r="B21" s="145" t="s">
        <v>733</v>
      </c>
      <c r="C21" s="228" t="s">
        <v>628</v>
      </c>
      <c r="D21" s="145" t="str">
        <f>VLOOKUP(A22,'Fórmulas '!$F$47:$G$68,2,FALSE)</f>
        <v>Jefe Oficina de Comunicaciones</v>
      </c>
      <c r="E21" s="228" t="s">
        <v>734</v>
      </c>
      <c r="F21" s="229" t="s">
        <v>735</v>
      </c>
      <c r="G21" s="229" t="s">
        <v>736</v>
      </c>
      <c r="H21" s="264" t="s">
        <v>589</v>
      </c>
      <c r="I21" s="228" t="s">
        <v>503</v>
      </c>
      <c r="J21" s="229" t="s">
        <v>540</v>
      </c>
      <c r="K21" s="230">
        <v>0.6</v>
      </c>
      <c r="L21" s="229" t="s">
        <v>530</v>
      </c>
      <c r="M21" s="230">
        <v>0.6</v>
      </c>
      <c r="N21" s="231" t="s">
        <v>541</v>
      </c>
      <c r="O21" s="232">
        <v>0.36</v>
      </c>
      <c r="P21" s="77" t="s">
        <v>737</v>
      </c>
      <c r="Q21" s="158" t="s">
        <v>738</v>
      </c>
      <c r="R21" s="158" t="s">
        <v>739</v>
      </c>
      <c r="S21" s="229" t="s">
        <v>87</v>
      </c>
      <c r="T21" s="229" t="s">
        <v>88</v>
      </c>
      <c r="U21" s="232">
        <v>0.25</v>
      </c>
      <c r="V21" s="232">
        <v>0.15</v>
      </c>
      <c r="W21" s="229" t="s">
        <v>509</v>
      </c>
      <c r="X21" s="229" t="s">
        <v>510</v>
      </c>
      <c r="Y21" s="229" t="s">
        <v>511</v>
      </c>
      <c r="Z21" s="234">
        <v>0.36</v>
      </c>
      <c r="AA21" s="235" t="s">
        <v>523</v>
      </c>
      <c r="AB21" s="234">
        <v>0.2</v>
      </c>
      <c r="AC21" s="229" t="s">
        <v>524</v>
      </c>
      <c r="AD21" s="234">
        <v>0.4</v>
      </c>
      <c r="AE21" s="236" t="s">
        <v>507</v>
      </c>
      <c r="AF21" s="283" t="s">
        <v>90</v>
      </c>
      <c r="AG21" s="323" t="s">
        <v>82</v>
      </c>
      <c r="AH21" s="77" t="s">
        <v>740</v>
      </c>
      <c r="AI21" s="291" t="s">
        <v>82</v>
      </c>
      <c r="AJ21" s="229" t="s">
        <v>729</v>
      </c>
      <c r="AK21" s="291" t="s">
        <v>82</v>
      </c>
      <c r="AL21" s="147" t="s">
        <v>741</v>
      </c>
      <c r="AM21" s="345" t="s">
        <v>82</v>
      </c>
      <c r="AN21" s="77" t="s">
        <v>742</v>
      </c>
      <c r="AO21" s="157" t="s">
        <v>82</v>
      </c>
      <c r="AP21" s="201" t="s">
        <v>743</v>
      </c>
      <c r="AQ21" s="77" t="s">
        <v>82</v>
      </c>
      <c r="AR21" s="77" t="s">
        <v>1555</v>
      </c>
      <c r="AS21" s="354" t="s">
        <v>709</v>
      </c>
    </row>
    <row r="22" spans="1:45" s="1" customFormat="1" ht="102" customHeight="1" x14ac:dyDescent="0.25">
      <c r="A22" s="145" t="s">
        <v>119</v>
      </c>
      <c r="B22" s="228" t="s">
        <v>744</v>
      </c>
      <c r="C22" s="228" t="s">
        <v>628</v>
      </c>
      <c r="D22" s="228" t="s">
        <v>629</v>
      </c>
      <c r="E22" s="228" t="s">
        <v>745</v>
      </c>
      <c r="F22" s="229" t="s">
        <v>735</v>
      </c>
      <c r="G22" s="229" t="s">
        <v>746</v>
      </c>
      <c r="H22" s="264" t="s">
        <v>589</v>
      </c>
      <c r="I22" s="228" t="s">
        <v>503</v>
      </c>
      <c r="J22" s="229" t="s">
        <v>540</v>
      </c>
      <c r="K22" s="230">
        <v>0.6</v>
      </c>
      <c r="L22" s="229" t="s">
        <v>530</v>
      </c>
      <c r="M22" s="230">
        <v>0.6</v>
      </c>
      <c r="N22" s="231" t="s">
        <v>541</v>
      </c>
      <c r="O22" s="232">
        <v>0.36</v>
      </c>
      <c r="P22" s="355" t="s">
        <v>747</v>
      </c>
      <c r="Q22" s="229" t="s">
        <v>738</v>
      </c>
      <c r="R22" s="158" t="s">
        <v>748</v>
      </c>
      <c r="S22" s="229" t="s">
        <v>87</v>
      </c>
      <c r="T22" s="229" t="s">
        <v>88</v>
      </c>
      <c r="U22" s="232">
        <v>0.25</v>
      </c>
      <c r="V22" s="232">
        <v>0.15</v>
      </c>
      <c r="W22" s="229" t="s">
        <v>509</v>
      </c>
      <c r="X22" s="229" t="s">
        <v>510</v>
      </c>
      <c r="Y22" s="229" t="s">
        <v>511</v>
      </c>
      <c r="Z22" s="234">
        <v>0.36</v>
      </c>
      <c r="AA22" s="231" t="s">
        <v>540</v>
      </c>
      <c r="AB22" s="234">
        <v>0.4</v>
      </c>
      <c r="AC22" s="229" t="s">
        <v>524</v>
      </c>
      <c r="AD22" s="234">
        <v>0.4</v>
      </c>
      <c r="AE22" s="231" t="s">
        <v>541</v>
      </c>
      <c r="AF22" s="283" t="s">
        <v>90</v>
      </c>
      <c r="AG22" s="323" t="s">
        <v>82</v>
      </c>
      <c r="AH22" s="77" t="s">
        <v>749</v>
      </c>
      <c r="AI22" s="291" t="s">
        <v>82</v>
      </c>
      <c r="AJ22" s="229" t="s">
        <v>729</v>
      </c>
      <c r="AK22" s="291" t="s">
        <v>82</v>
      </c>
      <c r="AL22" s="147" t="s">
        <v>730</v>
      </c>
      <c r="AM22" s="291" t="s">
        <v>82</v>
      </c>
      <c r="AN22" s="77" t="s">
        <v>750</v>
      </c>
      <c r="AO22" s="157" t="s">
        <v>82</v>
      </c>
      <c r="AP22" s="201" t="s">
        <v>751</v>
      </c>
      <c r="AQ22" s="77" t="s">
        <v>82</v>
      </c>
      <c r="AR22" s="77" t="s">
        <v>1556</v>
      </c>
      <c r="AS22" s="354" t="s">
        <v>709</v>
      </c>
    </row>
    <row r="23" spans="1:45" s="1" customFormat="1" ht="140.25" customHeight="1" x14ac:dyDescent="0.25">
      <c r="A23" s="145" t="s">
        <v>526</v>
      </c>
      <c r="B23" s="207" t="s">
        <v>752</v>
      </c>
      <c r="C23" s="207" t="s">
        <v>753</v>
      </c>
      <c r="D23" s="207" t="s">
        <v>631</v>
      </c>
      <c r="E23" s="254" t="s">
        <v>754</v>
      </c>
      <c r="F23" s="233" t="s">
        <v>755</v>
      </c>
      <c r="G23" s="254" t="s">
        <v>756</v>
      </c>
      <c r="H23" s="254" t="s">
        <v>589</v>
      </c>
      <c r="I23" s="207" t="s">
        <v>503</v>
      </c>
      <c r="J23" s="201" t="s">
        <v>540</v>
      </c>
      <c r="K23" s="237">
        <v>0.6</v>
      </c>
      <c r="L23" s="201" t="s">
        <v>530</v>
      </c>
      <c r="M23" s="237">
        <v>0.6</v>
      </c>
      <c r="N23" s="238" t="s">
        <v>541</v>
      </c>
      <c r="O23" s="239">
        <v>0.36</v>
      </c>
      <c r="P23" s="355" t="s">
        <v>757</v>
      </c>
      <c r="Q23" s="224" t="s">
        <v>758</v>
      </c>
      <c r="R23" s="216" t="s">
        <v>759</v>
      </c>
      <c r="S23" s="201" t="s">
        <v>87</v>
      </c>
      <c r="T23" s="201" t="s">
        <v>88</v>
      </c>
      <c r="U23" s="239">
        <v>0.25</v>
      </c>
      <c r="V23" s="239">
        <v>0.15</v>
      </c>
      <c r="W23" s="201" t="s">
        <v>509</v>
      </c>
      <c r="X23" s="201" t="s">
        <v>510</v>
      </c>
      <c r="Y23" s="201" t="s">
        <v>511</v>
      </c>
      <c r="Z23" s="240">
        <v>0.36</v>
      </c>
      <c r="AA23" s="241" t="s">
        <v>523</v>
      </c>
      <c r="AB23" s="240">
        <v>0.2</v>
      </c>
      <c r="AC23" s="201" t="s">
        <v>524</v>
      </c>
      <c r="AD23" s="240">
        <v>0.4</v>
      </c>
      <c r="AE23" s="242" t="s">
        <v>507</v>
      </c>
      <c r="AF23" s="284" t="s">
        <v>90</v>
      </c>
      <c r="AG23" s="323" t="s">
        <v>82</v>
      </c>
      <c r="AH23" s="77" t="s">
        <v>760</v>
      </c>
      <c r="AI23" s="291" t="s">
        <v>82</v>
      </c>
      <c r="AJ23" s="201" t="s">
        <v>761</v>
      </c>
      <c r="AK23" s="291" t="s">
        <v>82</v>
      </c>
      <c r="AL23" s="147" t="s">
        <v>762</v>
      </c>
      <c r="AM23" s="291" t="s">
        <v>82</v>
      </c>
      <c r="AN23" s="420" t="s">
        <v>763</v>
      </c>
      <c r="AO23" s="157" t="s">
        <v>82</v>
      </c>
      <c r="AP23" s="201" t="s">
        <v>764</v>
      </c>
      <c r="AQ23" s="77" t="s">
        <v>82</v>
      </c>
      <c r="AR23" s="77" t="s">
        <v>1557</v>
      </c>
      <c r="AS23" s="354" t="s">
        <v>709</v>
      </c>
    </row>
    <row r="24" spans="1:45" s="1" customFormat="1" ht="141.75" customHeight="1" x14ac:dyDescent="0.25">
      <c r="A24" s="145" t="s">
        <v>526</v>
      </c>
      <c r="B24" s="207" t="s">
        <v>765</v>
      </c>
      <c r="C24" s="207" t="s">
        <v>753</v>
      </c>
      <c r="D24" s="207" t="s">
        <v>631</v>
      </c>
      <c r="E24" s="344" t="s">
        <v>766</v>
      </c>
      <c r="F24" s="263" t="s">
        <v>767</v>
      </c>
      <c r="G24" s="201" t="s">
        <v>768</v>
      </c>
      <c r="H24" s="254" t="s">
        <v>589</v>
      </c>
      <c r="I24" s="308" t="s">
        <v>550</v>
      </c>
      <c r="J24" s="201" t="s">
        <v>540</v>
      </c>
      <c r="K24" s="240">
        <v>0.6</v>
      </c>
      <c r="L24" s="201" t="s">
        <v>530</v>
      </c>
      <c r="M24" s="240">
        <v>0.6</v>
      </c>
      <c r="N24" s="238" t="s">
        <v>541</v>
      </c>
      <c r="O24" s="239">
        <v>0.36</v>
      </c>
      <c r="P24" s="356" t="s">
        <v>769</v>
      </c>
      <c r="Q24" s="243" t="s">
        <v>758</v>
      </c>
      <c r="R24" s="201" t="s">
        <v>770</v>
      </c>
      <c r="S24" s="201" t="s">
        <v>87</v>
      </c>
      <c r="T24" s="201" t="s">
        <v>88</v>
      </c>
      <c r="U24" s="239">
        <v>0.25</v>
      </c>
      <c r="V24" s="239">
        <v>0.15</v>
      </c>
      <c r="W24" s="201" t="s">
        <v>509</v>
      </c>
      <c r="X24" s="201" t="s">
        <v>510</v>
      </c>
      <c r="Y24" s="201" t="s">
        <v>511</v>
      </c>
      <c r="Z24" s="240">
        <v>0.36</v>
      </c>
      <c r="AA24" s="241" t="s">
        <v>523</v>
      </c>
      <c r="AB24" s="240">
        <v>0.2</v>
      </c>
      <c r="AC24" s="201" t="s">
        <v>524</v>
      </c>
      <c r="AD24" s="240">
        <v>0.4</v>
      </c>
      <c r="AE24" s="242" t="s">
        <v>507</v>
      </c>
      <c r="AF24" s="284" t="s">
        <v>90</v>
      </c>
      <c r="AG24" s="323" t="s">
        <v>82</v>
      </c>
      <c r="AH24" s="77" t="s">
        <v>771</v>
      </c>
      <c r="AI24" s="291" t="s">
        <v>82</v>
      </c>
      <c r="AJ24" s="201" t="s">
        <v>772</v>
      </c>
      <c r="AK24" s="291" t="s">
        <v>82</v>
      </c>
      <c r="AL24" s="77" t="s">
        <v>773</v>
      </c>
      <c r="AM24" s="411" t="s">
        <v>82</v>
      </c>
      <c r="AN24" s="421" t="s">
        <v>774</v>
      </c>
      <c r="AO24" s="157" t="s">
        <v>82</v>
      </c>
      <c r="AP24" s="441" t="s">
        <v>775</v>
      </c>
      <c r="AQ24" s="77" t="s">
        <v>82</v>
      </c>
      <c r="AR24" s="145" t="s">
        <v>1558</v>
      </c>
      <c r="AS24" s="354" t="s">
        <v>709</v>
      </c>
    </row>
    <row r="25" spans="1:45" s="1" customFormat="1" ht="100.5" customHeight="1" x14ac:dyDescent="0.25">
      <c r="A25" s="161" t="s">
        <v>526</v>
      </c>
      <c r="B25" s="207" t="s">
        <v>776</v>
      </c>
      <c r="C25" s="207" t="s">
        <v>753</v>
      </c>
      <c r="D25" s="207" t="s">
        <v>631</v>
      </c>
      <c r="E25" s="254" t="s">
        <v>777</v>
      </c>
      <c r="F25" s="233" t="s">
        <v>778</v>
      </c>
      <c r="G25" s="229" t="s">
        <v>779</v>
      </c>
      <c r="H25" s="215" t="s">
        <v>589</v>
      </c>
      <c r="I25" s="207" t="s">
        <v>503</v>
      </c>
      <c r="J25" s="201" t="s">
        <v>540</v>
      </c>
      <c r="K25" s="240">
        <v>0.6</v>
      </c>
      <c r="L25" s="201" t="s">
        <v>530</v>
      </c>
      <c r="M25" s="240">
        <v>0.6</v>
      </c>
      <c r="N25" s="238" t="s">
        <v>541</v>
      </c>
      <c r="O25" s="239">
        <v>0.36</v>
      </c>
      <c r="P25" s="356" t="s">
        <v>780</v>
      </c>
      <c r="Q25" s="243" t="s">
        <v>758</v>
      </c>
      <c r="R25" s="201" t="s">
        <v>781</v>
      </c>
      <c r="S25" s="201" t="s">
        <v>87</v>
      </c>
      <c r="T25" s="201" t="s">
        <v>88</v>
      </c>
      <c r="U25" s="239">
        <v>0.25</v>
      </c>
      <c r="V25" s="239">
        <v>0.15</v>
      </c>
      <c r="W25" s="201" t="s">
        <v>509</v>
      </c>
      <c r="X25" s="201" t="s">
        <v>510</v>
      </c>
      <c r="Y25" s="201" t="s">
        <v>511</v>
      </c>
      <c r="Z25" s="240">
        <v>0.36</v>
      </c>
      <c r="AA25" s="241" t="s">
        <v>523</v>
      </c>
      <c r="AB25" s="240">
        <v>0.2</v>
      </c>
      <c r="AC25" s="201" t="s">
        <v>524</v>
      </c>
      <c r="AD25" s="240">
        <v>0.4</v>
      </c>
      <c r="AE25" s="242" t="s">
        <v>507</v>
      </c>
      <c r="AF25" s="284" t="s">
        <v>90</v>
      </c>
      <c r="AG25" s="323" t="s">
        <v>82</v>
      </c>
      <c r="AH25" s="300" t="s">
        <v>782</v>
      </c>
      <c r="AI25" s="291" t="s">
        <v>82</v>
      </c>
      <c r="AJ25" s="201" t="s">
        <v>783</v>
      </c>
      <c r="AK25" s="291" t="s">
        <v>82</v>
      </c>
      <c r="AL25" s="201" t="s">
        <v>784</v>
      </c>
      <c r="AM25" s="411" t="s">
        <v>82</v>
      </c>
      <c r="AN25" s="420" t="s">
        <v>785</v>
      </c>
      <c r="AO25" s="157" t="s">
        <v>82</v>
      </c>
      <c r="AP25" s="201" t="s">
        <v>786</v>
      </c>
      <c r="AQ25" s="77" t="s">
        <v>82</v>
      </c>
      <c r="AR25" s="145" t="s">
        <v>1559</v>
      </c>
      <c r="AS25" s="354" t="s">
        <v>709</v>
      </c>
    </row>
    <row r="26" spans="1:45" s="1" customFormat="1" ht="87" customHeight="1" x14ac:dyDescent="0.25">
      <c r="A26" s="207" t="s">
        <v>635</v>
      </c>
      <c r="B26" s="247" t="s">
        <v>787</v>
      </c>
      <c r="C26" s="207" t="s">
        <v>636</v>
      </c>
      <c r="D26" s="207" t="s">
        <v>637</v>
      </c>
      <c r="E26" s="207" t="s">
        <v>788</v>
      </c>
      <c r="F26" s="207" t="s">
        <v>789</v>
      </c>
      <c r="G26" s="207" t="s">
        <v>790</v>
      </c>
      <c r="H26" s="207" t="s">
        <v>791</v>
      </c>
      <c r="I26" s="207" t="s">
        <v>503</v>
      </c>
      <c r="J26" s="207" t="s">
        <v>540</v>
      </c>
      <c r="K26" s="250">
        <v>0.6</v>
      </c>
      <c r="L26" s="207" t="s">
        <v>530</v>
      </c>
      <c r="M26" s="250">
        <v>0.6</v>
      </c>
      <c r="N26" s="251" t="s">
        <v>541</v>
      </c>
      <c r="O26" s="250">
        <v>0.36</v>
      </c>
      <c r="P26" s="207" t="s">
        <v>792</v>
      </c>
      <c r="Q26" s="215" t="s">
        <v>240</v>
      </c>
      <c r="R26" s="215" t="s">
        <v>793</v>
      </c>
      <c r="S26" s="207" t="s">
        <v>87</v>
      </c>
      <c r="T26" s="207" t="s">
        <v>88</v>
      </c>
      <c r="U26" s="250">
        <v>0.25</v>
      </c>
      <c r="V26" s="250">
        <v>0.15</v>
      </c>
      <c r="W26" s="207" t="s">
        <v>509</v>
      </c>
      <c r="X26" s="207" t="s">
        <v>510</v>
      </c>
      <c r="Y26" s="207" t="s">
        <v>511</v>
      </c>
      <c r="Z26" s="250">
        <v>0.36</v>
      </c>
      <c r="AA26" s="252" t="s">
        <v>523</v>
      </c>
      <c r="AB26" s="250">
        <v>0.2</v>
      </c>
      <c r="AC26" s="207" t="s">
        <v>530</v>
      </c>
      <c r="AD26" s="250">
        <v>0.6</v>
      </c>
      <c r="AE26" s="253" t="s">
        <v>541</v>
      </c>
      <c r="AF26" s="266" t="s">
        <v>90</v>
      </c>
      <c r="AG26" s="344" t="s">
        <v>82</v>
      </c>
      <c r="AH26" s="77" t="s">
        <v>794</v>
      </c>
      <c r="AI26" s="291" t="s">
        <v>82</v>
      </c>
      <c r="AJ26" s="229" t="s">
        <v>795</v>
      </c>
      <c r="AK26" s="424" t="s">
        <v>82</v>
      </c>
      <c r="AL26" s="261" t="s">
        <v>796</v>
      </c>
      <c r="AM26" s="345" t="s">
        <v>82</v>
      </c>
      <c r="AN26" s="420" t="s">
        <v>797</v>
      </c>
      <c r="AO26" s="157" t="s">
        <v>82</v>
      </c>
      <c r="AP26" s="208" t="s">
        <v>798</v>
      </c>
      <c r="AQ26" s="77" t="s">
        <v>82</v>
      </c>
      <c r="AR26" s="145" t="s">
        <v>1560</v>
      </c>
      <c r="AS26" s="354" t="s">
        <v>709</v>
      </c>
    </row>
    <row r="27" spans="1:45" s="1" customFormat="1" ht="136.5" customHeight="1" x14ac:dyDescent="0.25">
      <c r="A27" s="145" t="s">
        <v>149</v>
      </c>
      <c r="B27" s="215" t="s">
        <v>799</v>
      </c>
      <c r="C27" s="207" t="s">
        <v>640</v>
      </c>
      <c r="D27" s="207" t="s">
        <v>641</v>
      </c>
      <c r="E27" s="215" t="s">
        <v>800</v>
      </c>
      <c r="F27" s="215" t="s">
        <v>801</v>
      </c>
      <c r="G27" s="215" t="s">
        <v>802</v>
      </c>
      <c r="H27" s="207" t="s">
        <v>791</v>
      </c>
      <c r="I27" s="215" t="s">
        <v>503</v>
      </c>
      <c r="J27" s="254" t="s">
        <v>551</v>
      </c>
      <c r="K27" s="221">
        <v>0.8</v>
      </c>
      <c r="L27" s="227" t="s">
        <v>552</v>
      </c>
      <c r="M27" s="221">
        <v>0.8</v>
      </c>
      <c r="N27" s="218" t="s">
        <v>576</v>
      </c>
      <c r="O27" s="220">
        <v>0.64</v>
      </c>
      <c r="P27" s="356" t="s">
        <v>803</v>
      </c>
      <c r="Q27" s="201" t="s">
        <v>577</v>
      </c>
      <c r="R27" s="77" t="s">
        <v>804</v>
      </c>
      <c r="S27" s="254" t="s">
        <v>87</v>
      </c>
      <c r="T27" s="227" t="s">
        <v>88</v>
      </c>
      <c r="U27" s="239">
        <v>0.25</v>
      </c>
      <c r="V27" s="220">
        <v>0.15</v>
      </c>
      <c r="W27" s="227" t="s">
        <v>509</v>
      </c>
      <c r="X27" s="227" t="s">
        <v>510</v>
      </c>
      <c r="Y27" s="227" t="s">
        <v>511</v>
      </c>
      <c r="Z27" s="240">
        <v>0.48</v>
      </c>
      <c r="AA27" s="238" t="s">
        <v>540</v>
      </c>
      <c r="AB27" s="221">
        <v>0.4</v>
      </c>
      <c r="AC27" s="201" t="s">
        <v>530</v>
      </c>
      <c r="AD27" s="240">
        <v>0.6</v>
      </c>
      <c r="AE27" s="238" t="s">
        <v>541</v>
      </c>
      <c r="AF27" s="285" t="s">
        <v>90</v>
      </c>
      <c r="AG27" s="323" t="s">
        <v>82</v>
      </c>
      <c r="AH27" s="77" t="s">
        <v>805</v>
      </c>
      <c r="AI27" s="291" t="s">
        <v>82</v>
      </c>
      <c r="AJ27" s="199" t="s">
        <v>806</v>
      </c>
      <c r="AK27" s="291" t="s">
        <v>82</v>
      </c>
      <c r="AL27" s="77" t="s">
        <v>807</v>
      </c>
      <c r="AM27" s="345" t="s">
        <v>82</v>
      </c>
      <c r="AN27" s="420" t="s">
        <v>808</v>
      </c>
      <c r="AO27" s="157" t="s">
        <v>82</v>
      </c>
      <c r="AP27" s="442" t="s">
        <v>809</v>
      </c>
      <c r="AQ27" s="77" t="s">
        <v>82</v>
      </c>
      <c r="AR27" s="145" t="s">
        <v>1561</v>
      </c>
      <c r="AS27" s="354" t="s">
        <v>709</v>
      </c>
    </row>
    <row r="28" spans="1:45" s="1" customFormat="1" ht="128.25" customHeight="1" x14ac:dyDescent="0.25">
      <c r="A28" s="207" t="s">
        <v>149</v>
      </c>
      <c r="B28" s="215" t="s">
        <v>810</v>
      </c>
      <c r="C28" s="207" t="s">
        <v>640</v>
      </c>
      <c r="D28" s="207" t="s">
        <v>641</v>
      </c>
      <c r="E28" s="249" t="s">
        <v>811</v>
      </c>
      <c r="F28" s="249" t="s">
        <v>812</v>
      </c>
      <c r="G28" s="249" t="s">
        <v>813</v>
      </c>
      <c r="H28" s="207" t="s">
        <v>791</v>
      </c>
      <c r="I28" s="215" t="s">
        <v>503</v>
      </c>
      <c r="J28" s="255" t="s">
        <v>505</v>
      </c>
      <c r="K28" s="257">
        <v>0.2</v>
      </c>
      <c r="L28" s="256" t="s">
        <v>552</v>
      </c>
      <c r="M28" s="257">
        <v>0.4</v>
      </c>
      <c r="N28" s="242" t="s">
        <v>507</v>
      </c>
      <c r="O28" s="258">
        <v>0.08</v>
      </c>
      <c r="P28" s="199" t="s">
        <v>814</v>
      </c>
      <c r="Q28" s="199" t="s">
        <v>577</v>
      </c>
      <c r="R28" s="199" t="s">
        <v>815</v>
      </c>
      <c r="S28" s="255" t="s">
        <v>87</v>
      </c>
      <c r="T28" s="256" t="s">
        <v>88</v>
      </c>
      <c r="U28" s="246">
        <v>0.25</v>
      </c>
      <c r="V28" s="258">
        <v>0.15</v>
      </c>
      <c r="W28" s="256" t="s">
        <v>509</v>
      </c>
      <c r="X28" s="256" t="s">
        <v>510</v>
      </c>
      <c r="Y28" s="256" t="s">
        <v>511</v>
      </c>
      <c r="Z28" s="245">
        <v>0.12</v>
      </c>
      <c r="AA28" s="260" t="s">
        <v>584</v>
      </c>
      <c r="AB28" s="257">
        <v>0.4</v>
      </c>
      <c r="AC28" s="201" t="s">
        <v>530</v>
      </c>
      <c r="AD28" s="240">
        <v>0.6</v>
      </c>
      <c r="AE28" s="259" t="s">
        <v>559</v>
      </c>
      <c r="AF28" s="286" t="s">
        <v>90</v>
      </c>
      <c r="AG28" s="323" t="s">
        <v>82</v>
      </c>
      <c r="AH28" s="77" t="s">
        <v>816</v>
      </c>
      <c r="AI28" s="291" t="s">
        <v>82</v>
      </c>
      <c r="AJ28" s="201" t="s">
        <v>817</v>
      </c>
      <c r="AK28" s="291" t="s">
        <v>82</v>
      </c>
      <c r="AL28" s="77" t="s">
        <v>818</v>
      </c>
      <c r="AM28" s="345" t="s">
        <v>82</v>
      </c>
      <c r="AN28" s="145" t="s">
        <v>819</v>
      </c>
      <c r="AO28" s="157" t="s">
        <v>82</v>
      </c>
      <c r="AP28" s="208" t="s">
        <v>820</v>
      </c>
      <c r="AQ28" s="77" t="s">
        <v>82</v>
      </c>
      <c r="AR28" s="145" t="s">
        <v>1562</v>
      </c>
      <c r="AS28" s="354" t="s">
        <v>709</v>
      </c>
    </row>
    <row r="29" spans="1:45" s="1" customFormat="1" ht="132.75" customHeight="1" x14ac:dyDescent="0.25">
      <c r="A29" s="207" t="s">
        <v>149</v>
      </c>
      <c r="B29" s="215" t="s">
        <v>821</v>
      </c>
      <c r="C29" s="207" t="s">
        <v>640</v>
      </c>
      <c r="D29" s="207" t="s">
        <v>641</v>
      </c>
      <c r="E29" s="249" t="s">
        <v>822</v>
      </c>
      <c r="F29" s="249" t="s">
        <v>823</v>
      </c>
      <c r="G29" s="248" t="s">
        <v>824</v>
      </c>
      <c r="H29" s="207" t="s">
        <v>791</v>
      </c>
      <c r="I29" s="249" t="s">
        <v>521</v>
      </c>
      <c r="J29" s="255" t="s">
        <v>551</v>
      </c>
      <c r="K29" s="257">
        <v>0.8</v>
      </c>
      <c r="L29" s="256" t="s">
        <v>552</v>
      </c>
      <c r="M29" s="257">
        <v>0.8</v>
      </c>
      <c r="N29" s="218" t="s">
        <v>576</v>
      </c>
      <c r="O29" s="258">
        <v>0.64</v>
      </c>
      <c r="P29" s="356" t="s">
        <v>825</v>
      </c>
      <c r="Q29" s="255" t="s">
        <v>156</v>
      </c>
      <c r="R29" s="247" t="s">
        <v>826</v>
      </c>
      <c r="S29" s="255" t="s">
        <v>87</v>
      </c>
      <c r="T29" s="256" t="s">
        <v>88</v>
      </c>
      <c r="U29" s="246">
        <v>0.25</v>
      </c>
      <c r="V29" s="258">
        <v>0.15</v>
      </c>
      <c r="W29" s="256" t="s">
        <v>509</v>
      </c>
      <c r="X29" s="256" t="s">
        <v>510</v>
      </c>
      <c r="Y29" s="256" t="s">
        <v>511</v>
      </c>
      <c r="Z29" s="245">
        <v>0.12</v>
      </c>
      <c r="AA29" s="260" t="s">
        <v>584</v>
      </c>
      <c r="AB29" s="257">
        <v>0.2</v>
      </c>
      <c r="AC29" s="256" t="s">
        <v>506</v>
      </c>
      <c r="AD29" s="240">
        <v>0.6</v>
      </c>
      <c r="AE29" s="259" t="s">
        <v>559</v>
      </c>
      <c r="AF29" s="286" t="s">
        <v>90</v>
      </c>
      <c r="AG29" s="323" t="s">
        <v>82</v>
      </c>
      <c r="AH29" s="300" t="s">
        <v>827</v>
      </c>
      <c r="AI29" s="291" t="s">
        <v>82</v>
      </c>
      <c r="AJ29" s="443" t="s">
        <v>828</v>
      </c>
      <c r="AK29" s="291" t="s">
        <v>82</v>
      </c>
      <c r="AL29" s="147" t="s">
        <v>829</v>
      </c>
      <c r="AM29" s="345" t="s">
        <v>82</v>
      </c>
      <c r="AN29" s="77" t="s">
        <v>830</v>
      </c>
      <c r="AO29" s="157" t="s">
        <v>82</v>
      </c>
      <c r="AP29" s="201" t="s">
        <v>831</v>
      </c>
      <c r="AQ29" s="77" t="s">
        <v>82</v>
      </c>
      <c r="AR29" s="165" t="s">
        <v>1563</v>
      </c>
      <c r="AS29" s="354" t="s">
        <v>709</v>
      </c>
    </row>
    <row r="30" spans="1:45" s="1" customFormat="1" ht="146.25" customHeight="1" x14ac:dyDescent="0.25">
      <c r="A30" s="207" t="s">
        <v>149</v>
      </c>
      <c r="B30" s="215" t="s">
        <v>832</v>
      </c>
      <c r="C30" s="207" t="s">
        <v>640</v>
      </c>
      <c r="D30" s="207" t="s">
        <v>641</v>
      </c>
      <c r="E30" s="261" t="s">
        <v>833</v>
      </c>
      <c r="F30" s="233" t="s">
        <v>834</v>
      </c>
      <c r="G30" s="244" t="s">
        <v>835</v>
      </c>
      <c r="H30" s="207" t="s">
        <v>791</v>
      </c>
      <c r="I30" s="249" t="s">
        <v>503</v>
      </c>
      <c r="J30" s="255" t="s">
        <v>505</v>
      </c>
      <c r="K30" s="257">
        <v>0.2</v>
      </c>
      <c r="L30" s="256" t="s">
        <v>530</v>
      </c>
      <c r="M30" s="257">
        <v>0.6</v>
      </c>
      <c r="N30" s="238" t="s">
        <v>541</v>
      </c>
      <c r="O30" s="258">
        <v>0.12</v>
      </c>
      <c r="P30" s="356" t="s">
        <v>836</v>
      </c>
      <c r="Q30" s="255" t="s">
        <v>156</v>
      </c>
      <c r="R30" s="247" t="s">
        <v>826</v>
      </c>
      <c r="S30" s="255" t="s">
        <v>87</v>
      </c>
      <c r="T30" s="256" t="s">
        <v>88</v>
      </c>
      <c r="U30" s="246">
        <v>0.25</v>
      </c>
      <c r="V30" s="258">
        <v>0.15</v>
      </c>
      <c r="W30" s="256" t="s">
        <v>509</v>
      </c>
      <c r="X30" s="256" t="s">
        <v>510</v>
      </c>
      <c r="Y30" s="256" t="s">
        <v>511</v>
      </c>
      <c r="Z30" s="245">
        <v>0.12</v>
      </c>
      <c r="AA30" s="260" t="s">
        <v>584</v>
      </c>
      <c r="AB30" s="257">
        <v>0.2</v>
      </c>
      <c r="AC30" s="256" t="s">
        <v>506</v>
      </c>
      <c r="AD30" s="240">
        <v>0.2</v>
      </c>
      <c r="AE30" s="242" t="s">
        <v>507</v>
      </c>
      <c r="AF30" s="286" t="s">
        <v>90</v>
      </c>
      <c r="AG30" s="323" t="s">
        <v>82</v>
      </c>
      <c r="AH30" s="300" t="s">
        <v>837</v>
      </c>
      <c r="AI30" s="291" t="s">
        <v>82</v>
      </c>
      <c r="AJ30" s="229" t="s">
        <v>838</v>
      </c>
      <c r="AK30" s="291" t="s">
        <v>82</v>
      </c>
      <c r="AL30" s="147" t="s">
        <v>839</v>
      </c>
      <c r="AM30" s="345" t="s">
        <v>82</v>
      </c>
      <c r="AN30" s="77" t="s">
        <v>840</v>
      </c>
      <c r="AO30" s="157" t="s">
        <v>82</v>
      </c>
      <c r="AP30" s="201" t="s">
        <v>841</v>
      </c>
      <c r="AQ30" s="77" t="s">
        <v>82</v>
      </c>
      <c r="AR30" s="165" t="s">
        <v>1564</v>
      </c>
      <c r="AS30" s="354" t="s">
        <v>709</v>
      </c>
    </row>
    <row r="31" spans="1:45" s="1" customFormat="1" ht="111" customHeight="1" x14ac:dyDescent="0.25">
      <c r="A31" s="207" t="s">
        <v>149</v>
      </c>
      <c r="B31" s="215" t="s">
        <v>842</v>
      </c>
      <c r="C31" s="207" t="s">
        <v>640</v>
      </c>
      <c r="D31" s="207" t="s">
        <v>641</v>
      </c>
      <c r="E31" s="262" t="s">
        <v>843</v>
      </c>
      <c r="F31" s="263" t="s">
        <v>844</v>
      </c>
      <c r="G31" s="244" t="s">
        <v>845</v>
      </c>
      <c r="H31" s="207" t="s">
        <v>791</v>
      </c>
      <c r="I31" s="249" t="s">
        <v>503</v>
      </c>
      <c r="J31" s="255" t="s">
        <v>505</v>
      </c>
      <c r="K31" s="257">
        <v>0.2</v>
      </c>
      <c r="L31" s="256" t="s">
        <v>558</v>
      </c>
      <c r="M31" s="257">
        <v>1</v>
      </c>
      <c r="N31" s="259" t="s">
        <v>559</v>
      </c>
      <c r="O31" s="258">
        <v>0.2</v>
      </c>
      <c r="P31" s="357" t="s">
        <v>846</v>
      </c>
      <c r="Q31" s="255" t="s">
        <v>111</v>
      </c>
      <c r="R31" s="247" t="s">
        <v>847</v>
      </c>
      <c r="S31" s="255" t="s">
        <v>87</v>
      </c>
      <c r="T31" s="256" t="s">
        <v>373</v>
      </c>
      <c r="U31" s="246">
        <v>0.15</v>
      </c>
      <c r="V31" s="258">
        <v>0.15</v>
      </c>
      <c r="W31" s="256" t="s">
        <v>509</v>
      </c>
      <c r="X31" s="256" t="s">
        <v>528</v>
      </c>
      <c r="Y31" s="256" t="s">
        <v>511</v>
      </c>
      <c r="Z31" s="245">
        <v>0.14000000000000001</v>
      </c>
      <c r="AA31" s="260" t="s">
        <v>584</v>
      </c>
      <c r="AB31" s="257">
        <v>0.2</v>
      </c>
      <c r="AC31" s="256" t="s">
        <v>506</v>
      </c>
      <c r="AD31" s="240">
        <v>0.2</v>
      </c>
      <c r="AE31" s="242" t="s">
        <v>507</v>
      </c>
      <c r="AF31" s="286" t="s">
        <v>90</v>
      </c>
      <c r="AG31" s="323" t="s">
        <v>82</v>
      </c>
      <c r="AH31" s="300" t="s">
        <v>848</v>
      </c>
      <c r="AI31" s="291" t="s">
        <v>82</v>
      </c>
      <c r="AJ31" s="228" t="s">
        <v>849</v>
      </c>
      <c r="AK31" s="291" t="s">
        <v>82</v>
      </c>
      <c r="AL31" s="147" t="s">
        <v>850</v>
      </c>
      <c r="AM31" s="345" t="s">
        <v>82</v>
      </c>
      <c r="AN31" s="77" t="s">
        <v>851</v>
      </c>
      <c r="AO31" s="157" t="s">
        <v>82</v>
      </c>
      <c r="AP31" s="444" t="s">
        <v>852</v>
      </c>
      <c r="AQ31" s="77" t="s">
        <v>82</v>
      </c>
      <c r="AR31" s="209" t="s">
        <v>1565</v>
      </c>
      <c r="AS31" s="354" t="s">
        <v>709</v>
      </c>
    </row>
    <row r="32" spans="1:45" s="1" customFormat="1" ht="151.5" customHeight="1" x14ac:dyDescent="0.25">
      <c r="A32" s="207" t="s">
        <v>149</v>
      </c>
      <c r="B32" s="215" t="s">
        <v>853</v>
      </c>
      <c r="C32" s="207" t="s">
        <v>640</v>
      </c>
      <c r="D32" s="207" t="s">
        <v>641</v>
      </c>
      <c r="E32" s="261" t="s">
        <v>854</v>
      </c>
      <c r="F32" s="233" t="s">
        <v>855</v>
      </c>
      <c r="G32" s="229" t="s">
        <v>856</v>
      </c>
      <c r="H32" s="207" t="s">
        <v>791</v>
      </c>
      <c r="I32" s="249" t="s">
        <v>503</v>
      </c>
      <c r="J32" s="255" t="s">
        <v>551</v>
      </c>
      <c r="K32" s="257">
        <v>0.8</v>
      </c>
      <c r="L32" s="256" t="s">
        <v>530</v>
      </c>
      <c r="M32" s="257">
        <v>0.6</v>
      </c>
      <c r="N32" s="218" t="s">
        <v>576</v>
      </c>
      <c r="O32" s="258">
        <v>0.48</v>
      </c>
      <c r="P32" s="77" t="s">
        <v>857</v>
      </c>
      <c r="Q32" s="255" t="s">
        <v>111</v>
      </c>
      <c r="R32" s="255" t="s">
        <v>858</v>
      </c>
      <c r="S32" s="255" t="s">
        <v>87</v>
      </c>
      <c r="T32" s="256" t="s">
        <v>88</v>
      </c>
      <c r="U32" s="246">
        <v>0.25</v>
      </c>
      <c r="V32" s="258">
        <v>0.15</v>
      </c>
      <c r="W32" s="256" t="s">
        <v>509</v>
      </c>
      <c r="X32" s="256" t="s">
        <v>528</v>
      </c>
      <c r="Y32" s="256" t="s">
        <v>511</v>
      </c>
      <c r="Z32" s="245">
        <v>0.48</v>
      </c>
      <c r="AA32" s="238" t="s">
        <v>540</v>
      </c>
      <c r="AB32" s="257">
        <v>0.2</v>
      </c>
      <c r="AC32" s="256" t="s">
        <v>506</v>
      </c>
      <c r="AD32" s="240">
        <v>0.2</v>
      </c>
      <c r="AE32" s="242" t="s">
        <v>507</v>
      </c>
      <c r="AF32" s="286" t="s">
        <v>90</v>
      </c>
      <c r="AG32" s="323" t="s">
        <v>82</v>
      </c>
      <c r="AH32" s="300" t="s">
        <v>859</v>
      </c>
      <c r="AI32" s="291" t="s">
        <v>82</v>
      </c>
      <c r="AJ32" s="445" t="s">
        <v>860</v>
      </c>
      <c r="AK32" s="291" t="s">
        <v>82</v>
      </c>
      <c r="AL32" s="145" t="s">
        <v>861</v>
      </c>
      <c r="AM32" s="345" t="s">
        <v>82</v>
      </c>
      <c r="AN32" s="145" t="s">
        <v>862</v>
      </c>
      <c r="AO32" s="157" t="s">
        <v>82</v>
      </c>
      <c r="AP32" s="208" t="s">
        <v>863</v>
      </c>
      <c r="AQ32" s="77" t="s">
        <v>82</v>
      </c>
      <c r="AR32" s="145" t="s">
        <v>1566</v>
      </c>
      <c r="AS32" s="354" t="s">
        <v>709</v>
      </c>
    </row>
    <row r="33" spans="1:151" s="1" customFormat="1" ht="134.25" customHeight="1" x14ac:dyDescent="0.25">
      <c r="A33" s="207" t="s">
        <v>864</v>
      </c>
      <c r="B33" s="207" t="s">
        <v>865</v>
      </c>
      <c r="C33" s="207" t="s">
        <v>643</v>
      </c>
      <c r="D33" s="207" t="s">
        <v>866</v>
      </c>
      <c r="E33" s="199" t="s">
        <v>867</v>
      </c>
      <c r="F33" s="254" t="s">
        <v>868</v>
      </c>
      <c r="G33" s="254" t="s">
        <v>869</v>
      </c>
      <c r="H33" s="254" t="s">
        <v>589</v>
      </c>
      <c r="I33" s="254" t="s">
        <v>870</v>
      </c>
      <c r="J33" s="201" t="s">
        <v>540</v>
      </c>
      <c r="K33" s="237">
        <v>0.6</v>
      </c>
      <c r="L33" s="201" t="s">
        <v>552</v>
      </c>
      <c r="M33" s="237">
        <v>0.8</v>
      </c>
      <c r="N33" s="218" t="s">
        <v>553</v>
      </c>
      <c r="O33" s="239">
        <v>0.48</v>
      </c>
      <c r="P33" s="201" t="s">
        <v>871</v>
      </c>
      <c r="Q33" s="224" t="s">
        <v>872</v>
      </c>
      <c r="R33" s="216" t="s">
        <v>873</v>
      </c>
      <c r="S33" s="201" t="s">
        <v>87</v>
      </c>
      <c r="T33" s="201" t="s">
        <v>88</v>
      </c>
      <c r="U33" s="239">
        <v>0.25</v>
      </c>
      <c r="V33" s="239">
        <v>0.15</v>
      </c>
      <c r="W33" s="201" t="s">
        <v>509</v>
      </c>
      <c r="X33" s="201" t="s">
        <v>510</v>
      </c>
      <c r="Y33" s="201" t="s">
        <v>511</v>
      </c>
      <c r="Z33" s="240">
        <v>0.36</v>
      </c>
      <c r="AA33" s="241" t="s">
        <v>523</v>
      </c>
      <c r="AB33" s="240">
        <v>0.2</v>
      </c>
      <c r="AC33" s="201" t="s">
        <v>506</v>
      </c>
      <c r="AD33" s="240">
        <v>0.2</v>
      </c>
      <c r="AE33" s="242" t="s">
        <v>507</v>
      </c>
      <c r="AF33" s="284" t="s">
        <v>90</v>
      </c>
      <c r="AG33" s="323" t="s">
        <v>82</v>
      </c>
      <c r="AH33" s="300" t="s">
        <v>874</v>
      </c>
      <c r="AI33" s="345" t="s">
        <v>82</v>
      </c>
      <c r="AJ33" s="269" t="s">
        <v>875</v>
      </c>
      <c r="AK33" s="291" t="s">
        <v>82</v>
      </c>
      <c r="AL33" s="300" t="s">
        <v>876</v>
      </c>
      <c r="AM33" s="412"/>
      <c r="AN33" s="146"/>
      <c r="AO33" s="157" t="s">
        <v>82</v>
      </c>
      <c r="AP33" s="208" t="s">
        <v>877</v>
      </c>
      <c r="AQ33" s="77" t="s">
        <v>82</v>
      </c>
      <c r="AR33" s="145" t="s">
        <v>1567</v>
      </c>
      <c r="AS33" s="354" t="s">
        <v>709</v>
      </c>
    </row>
    <row r="34" spans="1:151" s="1" customFormat="1" ht="147" customHeight="1" x14ac:dyDescent="0.25">
      <c r="A34" s="207" t="s">
        <v>193</v>
      </c>
      <c r="B34" s="207" t="s">
        <v>878</v>
      </c>
      <c r="C34" s="207" t="s">
        <v>879</v>
      </c>
      <c r="D34" s="207" t="s">
        <v>634</v>
      </c>
      <c r="E34" s="233" t="s">
        <v>880</v>
      </c>
      <c r="F34" s="244" t="s">
        <v>881</v>
      </c>
      <c r="G34" s="233" t="s">
        <v>882</v>
      </c>
      <c r="H34" s="254" t="s">
        <v>589</v>
      </c>
      <c r="I34" s="207" t="s">
        <v>883</v>
      </c>
      <c r="J34" s="201" t="s">
        <v>551</v>
      </c>
      <c r="K34" s="237">
        <v>0.8</v>
      </c>
      <c r="L34" s="201" t="s">
        <v>552</v>
      </c>
      <c r="M34" s="237">
        <v>0.8</v>
      </c>
      <c r="N34" s="218" t="s">
        <v>576</v>
      </c>
      <c r="O34" s="239">
        <v>0.64</v>
      </c>
      <c r="P34" s="77" t="s">
        <v>884</v>
      </c>
      <c r="Q34" s="265" t="s">
        <v>885</v>
      </c>
      <c r="R34" s="229" t="s">
        <v>886</v>
      </c>
      <c r="S34" s="216" t="s">
        <v>570</v>
      </c>
      <c r="T34" s="201" t="s">
        <v>88</v>
      </c>
      <c r="U34" s="239">
        <v>0.25</v>
      </c>
      <c r="V34" s="239">
        <v>0.25</v>
      </c>
      <c r="W34" s="201" t="s">
        <v>509</v>
      </c>
      <c r="X34" s="201" t="s">
        <v>510</v>
      </c>
      <c r="Y34" s="201" t="s">
        <v>511</v>
      </c>
      <c r="Z34" s="240">
        <v>0.4</v>
      </c>
      <c r="AA34" s="238" t="s">
        <v>540</v>
      </c>
      <c r="AB34" s="240">
        <v>0.4</v>
      </c>
      <c r="AC34" s="201" t="s">
        <v>530</v>
      </c>
      <c r="AD34" s="240">
        <v>0.6</v>
      </c>
      <c r="AE34" s="238" t="s">
        <v>541</v>
      </c>
      <c r="AF34" s="284" t="s">
        <v>90</v>
      </c>
      <c r="AG34" s="323" t="s">
        <v>82</v>
      </c>
      <c r="AH34" s="300" t="s">
        <v>887</v>
      </c>
      <c r="AI34" s="391" t="s">
        <v>82</v>
      </c>
      <c r="AJ34" s="229" t="s">
        <v>888</v>
      </c>
      <c r="AK34" s="291" t="s">
        <v>82</v>
      </c>
      <c r="AL34" s="300" t="s">
        <v>889</v>
      </c>
      <c r="AM34" s="291" t="s">
        <v>82</v>
      </c>
      <c r="AN34" s="77" t="s">
        <v>890</v>
      </c>
      <c r="AO34" s="157" t="s">
        <v>82</v>
      </c>
      <c r="AP34" s="379" t="s">
        <v>891</v>
      </c>
      <c r="AQ34" s="77" t="s">
        <v>82</v>
      </c>
      <c r="AR34" s="145" t="s">
        <v>1568</v>
      </c>
      <c r="AS34" s="354" t="s">
        <v>709</v>
      </c>
    </row>
    <row r="35" spans="1:151" s="1" customFormat="1" ht="97.5" customHeight="1" x14ac:dyDescent="0.25">
      <c r="A35" s="207" t="s">
        <v>193</v>
      </c>
      <c r="B35" s="207" t="s">
        <v>892</v>
      </c>
      <c r="C35" s="207" t="s">
        <v>879</v>
      </c>
      <c r="D35" s="266" t="s">
        <v>634</v>
      </c>
      <c r="E35" s="319" t="s">
        <v>893</v>
      </c>
      <c r="F35" s="263" t="s">
        <v>894</v>
      </c>
      <c r="G35" s="229" t="s">
        <v>895</v>
      </c>
      <c r="H35" s="227" t="s">
        <v>589</v>
      </c>
      <c r="I35" s="207" t="s">
        <v>883</v>
      </c>
      <c r="J35" s="201" t="s">
        <v>540</v>
      </c>
      <c r="K35" s="237">
        <v>0.6</v>
      </c>
      <c r="L35" s="201" t="s">
        <v>530</v>
      </c>
      <c r="M35" s="237">
        <v>0.6</v>
      </c>
      <c r="N35" s="238" t="s">
        <v>541</v>
      </c>
      <c r="O35" s="239">
        <v>0.36</v>
      </c>
      <c r="P35" s="216" t="s">
        <v>896</v>
      </c>
      <c r="Q35" s="243" t="s">
        <v>184</v>
      </c>
      <c r="R35" s="233" t="s">
        <v>897</v>
      </c>
      <c r="S35" s="201" t="s">
        <v>570</v>
      </c>
      <c r="T35" s="201" t="s">
        <v>88</v>
      </c>
      <c r="U35" s="239">
        <v>0.25</v>
      </c>
      <c r="V35" s="239">
        <v>0.25</v>
      </c>
      <c r="W35" s="201" t="s">
        <v>527</v>
      </c>
      <c r="X35" s="201" t="s">
        <v>510</v>
      </c>
      <c r="Y35" s="201" t="s">
        <v>511</v>
      </c>
      <c r="Z35" s="240">
        <v>0.3</v>
      </c>
      <c r="AA35" s="241" t="s">
        <v>523</v>
      </c>
      <c r="AB35" s="240">
        <v>0.2</v>
      </c>
      <c r="AC35" s="201" t="s">
        <v>530</v>
      </c>
      <c r="AD35" s="240">
        <v>0.6</v>
      </c>
      <c r="AE35" s="238" t="s">
        <v>541</v>
      </c>
      <c r="AF35" s="284" t="s">
        <v>90</v>
      </c>
      <c r="AG35" s="323" t="s">
        <v>82</v>
      </c>
      <c r="AH35" s="390" t="s">
        <v>898</v>
      </c>
      <c r="AI35" s="392" t="s">
        <v>82</v>
      </c>
      <c r="AJ35" s="261" t="s">
        <v>899</v>
      </c>
      <c r="AK35" s="291" t="s">
        <v>82</v>
      </c>
      <c r="AL35" s="300" t="s">
        <v>900</v>
      </c>
      <c r="AM35" s="291" t="s">
        <v>82</v>
      </c>
      <c r="AN35" s="77" t="s">
        <v>901</v>
      </c>
      <c r="AO35" s="157" t="s">
        <v>82</v>
      </c>
      <c r="AP35" s="379" t="s">
        <v>902</v>
      </c>
      <c r="AQ35" s="77" t="s">
        <v>82</v>
      </c>
      <c r="AR35" s="145" t="s">
        <v>1569</v>
      </c>
      <c r="AS35" s="354" t="s">
        <v>709</v>
      </c>
    </row>
    <row r="36" spans="1:151" s="1" customFormat="1" ht="115.5" customHeight="1" x14ac:dyDescent="0.25">
      <c r="A36" s="201" t="s">
        <v>661</v>
      </c>
      <c r="B36" s="199" t="s">
        <v>903</v>
      </c>
      <c r="C36" s="199" t="s">
        <v>662</v>
      </c>
      <c r="D36" s="201" t="s">
        <v>663</v>
      </c>
      <c r="E36" s="215" t="s">
        <v>904</v>
      </c>
      <c r="F36" s="346" t="s">
        <v>905</v>
      </c>
      <c r="G36" s="346" t="s">
        <v>906</v>
      </c>
      <c r="H36" s="254" t="s">
        <v>589</v>
      </c>
      <c r="I36" s="215" t="s">
        <v>503</v>
      </c>
      <c r="J36" s="201" t="s">
        <v>540</v>
      </c>
      <c r="K36" s="274">
        <v>0.6</v>
      </c>
      <c r="L36" s="201" t="s">
        <v>552</v>
      </c>
      <c r="M36" s="274">
        <v>0.8</v>
      </c>
      <c r="N36" s="218" t="s">
        <v>553</v>
      </c>
      <c r="O36" s="239">
        <v>0.48</v>
      </c>
      <c r="P36" s="77" t="s">
        <v>907</v>
      </c>
      <c r="Q36" s="224" t="s">
        <v>908</v>
      </c>
      <c r="R36" s="224" t="s">
        <v>909</v>
      </c>
      <c r="S36" s="201" t="s">
        <v>87</v>
      </c>
      <c r="T36" s="201" t="s">
        <v>88</v>
      </c>
      <c r="U36" s="239">
        <v>0.25</v>
      </c>
      <c r="V36" s="239">
        <v>0.15</v>
      </c>
      <c r="W36" s="254" t="s">
        <v>527</v>
      </c>
      <c r="X36" s="254" t="s">
        <v>510</v>
      </c>
      <c r="Y36" s="254" t="s">
        <v>511</v>
      </c>
      <c r="Z36" s="240">
        <v>0.36</v>
      </c>
      <c r="AA36" s="241" t="s">
        <v>523</v>
      </c>
      <c r="AB36" s="240">
        <v>0.2</v>
      </c>
      <c r="AC36" s="201" t="s">
        <v>530</v>
      </c>
      <c r="AD36" s="240">
        <v>0.6</v>
      </c>
      <c r="AE36" s="238" t="s">
        <v>541</v>
      </c>
      <c r="AF36" s="286" t="s">
        <v>90</v>
      </c>
      <c r="AG36" s="284" t="s">
        <v>82</v>
      </c>
      <c r="AH36" s="201" t="s">
        <v>910</v>
      </c>
      <c r="AI36" s="392" t="s">
        <v>82</v>
      </c>
      <c r="AJ36" s="201" t="s">
        <v>911</v>
      </c>
      <c r="AK36" s="291" t="s">
        <v>82</v>
      </c>
      <c r="AL36" s="300" t="s">
        <v>912</v>
      </c>
      <c r="AM36" s="291"/>
      <c r="AN36" s="77"/>
      <c r="AO36" s="157" t="s">
        <v>82</v>
      </c>
      <c r="AP36" s="379" t="s">
        <v>913</v>
      </c>
      <c r="AQ36" s="77" t="s">
        <v>82</v>
      </c>
      <c r="AR36" s="145" t="s">
        <v>1570</v>
      </c>
      <c r="AS36" s="354" t="s">
        <v>709</v>
      </c>
    </row>
    <row r="37" spans="1:151" s="1" customFormat="1" ht="114" customHeight="1" x14ac:dyDescent="0.25">
      <c r="A37" s="201" t="s">
        <v>661</v>
      </c>
      <c r="B37" s="199" t="s">
        <v>914</v>
      </c>
      <c r="C37" s="199" t="s">
        <v>662</v>
      </c>
      <c r="D37" s="201" t="s">
        <v>663</v>
      </c>
      <c r="E37" s="249" t="s">
        <v>915</v>
      </c>
      <c r="F37" s="346" t="s">
        <v>916</v>
      </c>
      <c r="G37" s="346" t="s">
        <v>917</v>
      </c>
      <c r="H37" s="254" t="s">
        <v>589</v>
      </c>
      <c r="I37" s="249" t="s">
        <v>503</v>
      </c>
      <c r="J37" s="201" t="s">
        <v>540</v>
      </c>
      <c r="K37" s="240">
        <v>0.6</v>
      </c>
      <c r="L37" s="201" t="s">
        <v>552</v>
      </c>
      <c r="M37" s="240">
        <v>0.8</v>
      </c>
      <c r="N37" s="218" t="s">
        <v>553</v>
      </c>
      <c r="O37" s="239">
        <v>0.48</v>
      </c>
      <c r="P37" s="77" t="s">
        <v>918</v>
      </c>
      <c r="Q37" s="224" t="s">
        <v>908</v>
      </c>
      <c r="R37" s="261" t="s">
        <v>919</v>
      </c>
      <c r="S37" s="201" t="s">
        <v>87</v>
      </c>
      <c r="T37" s="201" t="s">
        <v>88</v>
      </c>
      <c r="U37" s="239">
        <v>0.25</v>
      </c>
      <c r="V37" s="239">
        <v>0.15</v>
      </c>
      <c r="W37" s="254" t="s">
        <v>509</v>
      </c>
      <c r="X37" s="254" t="s">
        <v>510</v>
      </c>
      <c r="Y37" s="254" t="s">
        <v>511</v>
      </c>
      <c r="Z37" s="240">
        <v>0.36</v>
      </c>
      <c r="AA37" s="241" t="s">
        <v>523</v>
      </c>
      <c r="AB37" s="240">
        <v>0.2</v>
      </c>
      <c r="AC37" s="201" t="s">
        <v>530</v>
      </c>
      <c r="AD37" s="240">
        <v>0.6</v>
      </c>
      <c r="AE37" s="238" t="s">
        <v>541</v>
      </c>
      <c r="AF37" s="286" t="s">
        <v>90</v>
      </c>
      <c r="AG37" s="284" t="s">
        <v>82</v>
      </c>
      <c r="AH37" s="201" t="s">
        <v>910</v>
      </c>
      <c r="AI37" s="392" t="s">
        <v>82</v>
      </c>
      <c r="AJ37" s="201" t="s">
        <v>911</v>
      </c>
      <c r="AK37" s="291" t="s">
        <v>82</v>
      </c>
      <c r="AL37" s="300" t="s">
        <v>912</v>
      </c>
      <c r="AM37" s="413"/>
      <c r="AN37" s="63"/>
      <c r="AO37" s="157" t="s">
        <v>82</v>
      </c>
      <c r="AP37" s="430" t="s">
        <v>920</v>
      </c>
      <c r="AQ37" s="77" t="s">
        <v>82</v>
      </c>
      <c r="AR37" s="160" t="s">
        <v>1571</v>
      </c>
      <c r="AS37" s="354" t="s">
        <v>709</v>
      </c>
    </row>
    <row r="38" spans="1:151" s="1" customFormat="1" ht="132" customHeight="1" x14ac:dyDescent="0.25">
      <c r="A38" s="201" t="s">
        <v>661</v>
      </c>
      <c r="B38" s="199" t="s">
        <v>921</v>
      </c>
      <c r="C38" s="199" t="s">
        <v>662</v>
      </c>
      <c r="D38" s="201" t="s">
        <v>663</v>
      </c>
      <c r="E38" s="249" t="s">
        <v>922</v>
      </c>
      <c r="F38" s="346" t="s">
        <v>923</v>
      </c>
      <c r="G38" s="346" t="s">
        <v>924</v>
      </c>
      <c r="H38" s="207" t="s">
        <v>589</v>
      </c>
      <c r="I38" s="249" t="s">
        <v>503</v>
      </c>
      <c r="J38" s="201" t="s">
        <v>551</v>
      </c>
      <c r="K38" s="240">
        <v>0.8</v>
      </c>
      <c r="L38" s="201" t="s">
        <v>552</v>
      </c>
      <c r="M38" s="240">
        <v>0.8</v>
      </c>
      <c r="N38" s="218" t="s">
        <v>576</v>
      </c>
      <c r="O38" s="239">
        <v>0.64</v>
      </c>
      <c r="P38" s="77" t="s">
        <v>925</v>
      </c>
      <c r="Q38" s="243" t="s">
        <v>577</v>
      </c>
      <c r="R38" s="77" t="s">
        <v>926</v>
      </c>
      <c r="S38" s="201" t="s">
        <v>87</v>
      </c>
      <c r="T38" s="201" t="s">
        <v>88</v>
      </c>
      <c r="U38" s="239">
        <v>0.25</v>
      </c>
      <c r="V38" s="239">
        <v>0.15</v>
      </c>
      <c r="W38" s="254" t="s">
        <v>509</v>
      </c>
      <c r="X38" s="254" t="s">
        <v>510</v>
      </c>
      <c r="Y38" s="254" t="s">
        <v>511</v>
      </c>
      <c r="Z38" s="240">
        <v>0.48</v>
      </c>
      <c r="AA38" s="238" t="s">
        <v>540</v>
      </c>
      <c r="AB38" s="240">
        <v>0.4</v>
      </c>
      <c r="AC38" s="201" t="s">
        <v>530</v>
      </c>
      <c r="AD38" s="240">
        <v>0.6</v>
      </c>
      <c r="AE38" s="238" t="s">
        <v>541</v>
      </c>
      <c r="AF38" s="286" t="s">
        <v>90</v>
      </c>
      <c r="AG38" s="284" t="s">
        <v>82</v>
      </c>
      <c r="AH38" s="201" t="s">
        <v>927</v>
      </c>
      <c r="AI38" s="392" t="s">
        <v>82</v>
      </c>
      <c r="AJ38" s="201" t="s">
        <v>911</v>
      </c>
      <c r="AK38" s="291" t="s">
        <v>82</v>
      </c>
      <c r="AL38" s="77" t="s">
        <v>928</v>
      </c>
      <c r="AM38" s="413"/>
      <c r="AN38" s="63"/>
      <c r="AO38" s="157" t="s">
        <v>82</v>
      </c>
      <c r="AP38" s="430" t="s">
        <v>920</v>
      </c>
      <c r="AQ38" s="77" t="s">
        <v>82</v>
      </c>
      <c r="AR38" s="160" t="s">
        <v>1572</v>
      </c>
      <c r="AS38" s="354" t="s">
        <v>709</v>
      </c>
    </row>
    <row r="39" spans="1:151" s="1" customFormat="1" ht="106.5" customHeight="1" x14ac:dyDescent="0.25">
      <c r="A39" s="207" t="s">
        <v>206</v>
      </c>
      <c r="B39" s="207" t="s">
        <v>929</v>
      </c>
      <c r="C39" s="199" t="s">
        <v>638</v>
      </c>
      <c r="D39" s="201" t="s">
        <v>639</v>
      </c>
      <c r="E39" s="215" t="s">
        <v>904</v>
      </c>
      <c r="F39" s="346" t="s">
        <v>905</v>
      </c>
      <c r="G39" s="346" t="s">
        <v>906</v>
      </c>
      <c r="H39" s="254" t="s">
        <v>589</v>
      </c>
      <c r="I39" s="215" t="s">
        <v>503</v>
      </c>
      <c r="J39" s="201" t="s">
        <v>540</v>
      </c>
      <c r="K39" s="274">
        <v>0.6</v>
      </c>
      <c r="L39" s="201" t="s">
        <v>552</v>
      </c>
      <c r="M39" s="274">
        <v>0.8</v>
      </c>
      <c r="N39" s="218" t="s">
        <v>553</v>
      </c>
      <c r="O39" s="239">
        <v>0.48</v>
      </c>
      <c r="P39" s="77" t="s">
        <v>930</v>
      </c>
      <c r="Q39" s="224" t="s">
        <v>908</v>
      </c>
      <c r="R39" s="224" t="s">
        <v>909</v>
      </c>
      <c r="S39" s="201" t="s">
        <v>87</v>
      </c>
      <c r="T39" s="201" t="s">
        <v>88</v>
      </c>
      <c r="U39" s="239">
        <v>0.25</v>
      </c>
      <c r="V39" s="239">
        <v>0.15</v>
      </c>
      <c r="W39" s="254" t="s">
        <v>527</v>
      </c>
      <c r="X39" s="254" t="s">
        <v>510</v>
      </c>
      <c r="Y39" s="254" t="s">
        <v>511</v>
      </c>
      <c r="Z39" s="240">
        <v>0.36</v>
      </c>
      <c r="AA39" s="241" t="s">
        <v>523</v>
      </c>
      <c r="AB39" s="240">
        <v>0.2</v>
      </c>
      <c r="AC39" s="201" t="s">
        <v>530</v>
      </c>
      <c r="AD39" s="240">
        <v>0.6</v>
      </c>
      <c r="AE39" s="238" t="s">
        <v>541</v>
      </c>
      <c r="AF39" s="286" t="s">
        <v>90</v>
      </c>
      <c r="AG39" s="284" t="s">
        <v>82</v>
      </c>
      <c r="AH39" s="201" t="s">
        <v>931</v>
      </c>
      <c r="AI39" s="392" t="s">
        <v>82</v>
      </c>
      <c r="AJ39" s="201" t="s">
        <v>932</v>
      </c>
      <c r="AK39" s="291" t="s">
        <v>82</v>
      </c>
      <c r="AL39" s="201" t="s">
        <v>933</v>
      </c>
      <c r="AM39" s="291" t="s">
        <v>82</v>
      </c>
      <c r="AN39" s="77" t="s">
        <v>934</v>
      </c>
      <c r="AO39" s="157" t="s">
        <v>82</v>
      </c>
      <c r="AP39" s="430" t="s">
        <v>935</v>
      </c>
      <c r="AQ39" s="77" t="s">
        <v>82</v>
      </c>
      <c r="AR39" s="160" t="s">
        <v>1573</v>
      </c>
      <c r="AS39" s="354" t="s">
        <v>709</v>
      </c>
    </row>
    <row r="40" spans="1:151" s="1" customFormat="1" ht="109.5" customHeight="1" x14ac:dyDescent="0.25">
      <c r="A40" s="207" t="s">
        <v>206</v>
      </c>
      <c r="B40" s="207" t="s">
        <v>936</v>
      </c>
      <c r="C40" s="199" t="s">
        <v>638</v>
      </c>
      <c r="D40" s="201" t="s">
        <v>639</v>
      </c>
      <c r="E40" s="249" t="s">
        <v>915</v>
      </c>
      <c r="F40" s="346" t="s">
        <v>916</v>
      </c>
      <c r="G40" s="346" t="s">
        <v>917</v>
      </c>
      <c r="H40" s="254" t="s">
        <v>589</v>
      </c>
      <c r="I40" s="249" t="s">
        <v>503</v>
      </c>
      <c r="J40" s="201" t="s">
        <v>540</v>
      </c>
      <c r="K40" s="240">
        <v>0.6</v>
      </c>
      <c r="L40" s="201" t="s">
        <v>552</v>
      </c>
      <c r="M40" s="240">
        <v>0.8</v>
      </c>
      <c r="N40" s="218" t="s">
        <v>553</v>
      </c>
      <c r="O40" s="239">
        <v>0.48</v>
      </c>
      <c r="P40" s="216" t="s">
        <v>937</v>
      </c>
      <c r="Q40" s="224" t="s">
        <v>908</v>
      </c>
      <c r="R40" s="261" t="s">
        <v>919</v>
      </c>
      <c r="S40" s="201" t="s">
        <v>87</v>
      </c>
      <c r="T40" s="201" t="s">
        <v>88</v>
      </c>
      <c r="U40" s="239">
        <v>0.25</v>
      </c>
      <c r="V40" s="239">
        <v>0.15</v>
      </c>
      <c r="W40" s="254" t="s">
        <v>509</v>
      </c>
      <c r="X40" s="254" t="s">
        <v>510</v>
      </c>
      <c r="Y40" s="254" t="s">
        <v>511</v>
      </c>
      <c r="Z40" s="240">
        <v>0.36</v>
      </c>
      <c r="AA40" s="241" t="s">
        <v>523</v>
      </c>
      <c r="AB40" s="240">
        <v>0.2</v>
      </c>
      <c r="AC40" s="201" t="s">
        <v>530</v>
      </c>
      <c r="AD40" s="240">
        <v>0.6</v>
      </c>
      <c r="AE40" s="238" t="s">
        <v>541</v>
      </c>
      <c r="AF40" s="286" t="s">
        <v>90</v>
      </c>
      <c r="AG40" s="284" t="s">
        <v>82</v>
      </c>
      <c r="AH40" s="201" t="s">
        <v>938</v>
      </c>
      <c r="AI40" s="392" t="s">
        <v>82</v>
      </c>
      <c r="AJ40" s="201" t="s">
        <v>932</v>
      </c>
      <c r="AK40" s="291" t="s">
        <v>82</v>
      </c>
      <c r="AL40" s="201" t="s">
        <v>939</v>
      </c>
      <c r="AM40" s="411" t="s">
        <v>82</v>
      </c>
      <c r="AN40" s="147" t="s">
        <v>940</v>
      </c>
      <c r="AO40" s="157" t="s">
        <v>82</v>
      </c>
      <c r="AP40" s="430" t="s">
        <v>941</v>
      </c>
      <c r="AQ40" s="77" t="s">
        <v>82</v>
      </c>
      <c r="AR40" s="160" t="s">
        <v>1574</v>
      </c>
      <c r="AS40" s="354" t="s">
        <v>709</v>
      </c>
    </row>
    <row r="41" spans="1:151" s="1" customFormat="1" ht="129" customHeight="1" x14ac:dyDescent="0.25">
      <c r="A41" s="207" t="s">
        <v>206</v>
      </c>
      <c r="B41" s="207" t="s">
        <v>942</v>
      </c>
      <c r="C41" s="199" t="s">
        <v>638</v>
      </c>
      <c r="D41" s="201" t="s">
        <v>639</v>
      </c>
      <c r="E41" s="249" t="s">
        <v>922</v>
      </c>
      <c r="F41" s="346" t="s">
        <v>923</v>
      </c>
      <c r="G41" s="346" t="s">
        <v>924</v>
      </c>
      <c r="H41" s="207" t="s">
        <v>589</v>
      </c>
      <c r="I41" s="249" t="s">
        <v>503</v>
      </c>
      <c r="J41" s="201" t="s">
        <v>551</v>
      </c>
      <c r="K41" s="240">
        <v>0.8</v>
      </c>
      <c r="L41" s="201" t="s">
        <v>552</v>
      </c>
      <c r="M41" s="240">
        <v>0.8</v>
      </c>
      <c r="N41" s="218" t="s">
        <v>576</v>
      </c>
      <c r="O41" s="239">
        <v>0.64</v>
      </c>
      <c r="P41" s="269" t="s">
        <v>943</v>
      </c>
      <c r="Q41" s="243" t="s">
        <v>577</v>
      </c>
      <c r="R41" s="321" t="s">
        <v>926</v>
      </c>
      <c r="S41" s="201" t="s">
        <v>87</v>
      </c>
      <c r="T41" s="201" t="s">
        <v>88</v>
      </c>
      <c r="U41" s="239">
        <v>0.25</v>
      </c>
      <c r="V41" s="239">
        <v>0.15</v>
      </c>
      <c r="W41" s="254" t="s">
        <v>509</v>
      </c>
      <c r="X41" s="254" t="s">
        <v>510</v>
      </c>
      <c r="Y41" s="254" t="s">
        <v>511</v>
      </c>
      <c r="Z41" s="240">
        <v>0.48</v>
      </c>
      <c r="AA41" s="238" t="s">
        <v>540</v>
      </c>
      <c r="AB41" s="240">
        <v>0.4</v>
      </c>
      <c r="AC41" s="201" t="s">
        <v>530</v>
      </c>
      <c r="AD41" s="240">
        <v>0.6</v>
      </c>
      <c r="AE41" s="238" t="s">
        <v>541</v>
      </c>
      <c r="AF41" s="286" t="s">
        <v>90</v>
      </c>
      <c r="AG41" s="284" t="s">
        <v>82</v>
      </c>
      <c r="AH41" s="201" t="s">
        <v>931</v>
      </c>
      <c r="AI41" s="392" t="s">
        <v>82</v>
      </c>
      <c r="AJ41" s="201" t="s">
        <v>932</v>
      </c>
      <c r="AK41" s="291" t="s">
        <v>82</v>
      </c>
      <c r="AL41" s="201" t="s">
        <v>933</v>
      </c>
      <c r="AM41" s="411" t="s">
        <v>82</v>
      </c>
      <c r="AN41" s="147" t="s">
        <v>944</v>
      </c>
      <c r="AO41" s="157" t="s">
        <v>82</v>
      </c>
      <c r="AP41" s="201" t="s">
        <v>945</v>
      </c>
      <c r="AQ41" s="77" t="s">
        <v>82</v>
      </c>
      <c r="AR41" s="201" t="s">
        <v>1575</v>
      </c>
      <c r="AS41" s="354" t="s">
        <v>709</v>
      </c>
    </row>
    <row r="42" spans="1:151" s="1" customFormat="1" ht="141" customHeight="1" x14ac:dyDescent="0.25">
      <c r="A42" s="275" t="s">
        <v>664</v>
      </c>
      <c r="B42" s="275" t="s">
        <v>946</v>
      </c>
      <c r="C42" s="275" t="s">
        <v>665</v>
      </c>
      <c r="D42" s="275" t="s">
        <v>666</v>
      </c>
      <c r="E42" s="314" t="s">
        <v>947</v>
      </c>
      <c r="F42" s="281" t="s">
        <v>948</v>
      </c>
      <c r="G42" s="207" t="s">
        <v>949</v>
      </c>
      <c r="H42" s="307" t="s">
        <v>589</v>
      </c>
      <c r="I42" s="207" t="s">
        <v>503</v>
      </c>
      <c r="J42" s="269" t="s">
        <v>551</v>
      </c>
      <c r="K42" s="278">
        <v>0.8</v>
      </c>
      <c r="L42" s="269" t="s">
        <v>552</v>
      </c>
      <c r="M42" s="278">
        <v>0.8</v>
      </c>
      <c r="N42" s="276" t="s">
        <v>576</v>
      </c>
      <c r="O42" s="267">
        <v>0.64</v>
      </c>
      <c r="P42" s="269" t="s">
        <v>950</v>
      </c>
      <c r="Q42" s="268" t="s">
        <v>128</v>
      </c>
      <c r="R42" s="358" t="s">
        <v>951</v>
      </c>
      <c r="S42" s="269" t="s">
        <v>87</v>
      </c>
      <c r="T42" s="269" t="s">
        <v>88</v>
      </c>
      <c r="U42" s="267">
        <v>0.25</v>
      </c>
      <c r="V42" s="267">
        <v>0.15</v>
      </c>
      <c r="W42" s="269" t="s">
        <v>509</v>
      </c>
      <c r="X42" s="269" t="s">
        <v>510</v>
      </c>
      <c r="Y42" s="269" t="s">
        <v>511</v>
      </c>
      <c r="Z42" s="270">
        <v>0.48</v>
      </c>
      <c r="AA42" s="271" t="s">
        <v>540</v>
      </c>
      <c r="AB42" s="270">
        <v>0.4</v>
      </c>
      <c r="AC42" s="269" t="s">
        <v>524</v>
      </c>
      <c r="AD42" s="270">
        <v>0.4</v>
      </c>
      <c r="AE42" s="271" t="s">
        <v>541</v>
      </c>
      <c r="AF42" s="287" t="s">
        <v>90</v>
      </c>
      <c r="AG42" s="323" t="s">
        <v>82</v>
      </c>
      <c r="AH42" s="300" t="s">
        <v>952</v>
      </c>
      <c r="AI42" s="392" t="s">
        <v>82</v>
      </c>
      <c r="AJ42" s="201" t="s">
        <v>953</v>
      </c>
      <c r="AK42" s="291" t="s">
        <v>82</v>
      </c>
      <c r="AL42" s="300" t="s">
        <v>954</v>
      </c>
      <c r="AM42" s="414" t="s">
        <v>82</v>
      </c>
      <c r="AN42" s="77" t="s">
        <v>955</v>
      </c>
      <c r="AO42" s="157" t="s">
        <v>82</v>
      </c>
      <c r="AP42" s="431" t="s">
        <v>956</v>
      </c>
      <c r="AQ42" s="77" t="s">
        <v>82</v>
      </c>
      <c r="AR42" s="280" t="s">
        <v>1576</v>
      </c>
      <c r="AS42" s="354" t="s">
        <v>709</v>
      </c>
    </row>
    <row r="43" spans="1:151" s="1" customFormat="1" ht="141" customHeight="1" x14ac:dyDescent="0.25">
      <c r="A43" s="207" t="s">
        <v>664</v>
      </c>
      <c r="B43" s="207" t="s">
        <v>957</v>
      </c>
      <c r="C43" s="207" t="s">
        <v>665</v>
      </c>
      <c r="D43" s="207" t="s">
        <v>666</v>
      </c>
      <c r="E43" s="207" t="s">
        <v>947</v>
      </c>
      <c r="F43" s="244" t="s">
        <v>948</v>
      </c>
      <c r="G43" s="248" t="s">
        <v>958</v>
      </c>
      <c r="H43" s="254" t="s">
        <v>589</v>
      </c>
      <c r="I43" s="248" t="s">
        <v>503</v>
      </c>
      <c r="J43" s="201" t="s">
        <v>540</v>
      </c>
      <c r="K43" s="237">
        <v>0.6</v>
      </c>
      <c r="L43" s="201" t="s">
        <v>530</v>
      </c>
      <c r="M43" s="237">
        <v>0.6</v>
      </c>
      <c r="N43" s="238" t="s">
        <v>541</v>
      </c>
      <c r="O43" s="239">
        <v>0.36</v>
      </c>
      <c r="P43" s="269" t="s">
        <v>959</v>
      </c>
      <c r="Q43" s="243" t="s">
        <v>960</v>
      </c>
      <c r="R43" s="359" t="s">
        <v>951</v>
      </c>
      <c r="S43" s="201" t="s">
        <v>87</v>
      </c>
      <c r="T43" s="201" t="s">
        <v>88</v>
      </c>
      <c r="U43" s="239">
        <v>0.25</v>
      </c>
      <c r="V43" s="239">
        <v>0.15</v>
      </c>
      <c r="W43" s="201" t="s">
        <v>527</v>
      </c>
      <c r="X43" s="201" t="s">
        <v>510</v>
      </c>
      <c r="Y43" s="201" t="s">
        <v>511</v>
      </c>
      <c r="Z43" s="240">
        <v>0.36</v>
      </c>
      <c r="AA43" s="241" t="s">
        <v>523</v>
      </c>
      <c r="AB43" s="240">
        <v>0.2</v>
      </c>
      <c r="AC43" s="201" t="s">
        <v>524</v>
      </c>
      <c r="AD43" s="240">
        <v>0.4</v>
      </c>
      <c r="AE43" s="242" t="s">
        <v>507</v>
      </c>
      <c r="AF43" s="284" t="s">
        <v>90</v>
      </c>
      <c r="AG43" s="323" t="s">
        <v>82</v>
      </c>
      <c r="AH43" s="300" t="s">
        <v>952</v>
      </c>
      <c r="AI43" s="395" t="s">
        <v>78</v>
      </c>
      <c r="AJ43" s="201" t="s">
        <v>961</v>
      </c>
      <c r="AK43" s="291" t="s">
        <v>82</v>
      </c>
      <c r="AL43" s="300" t="s">
        <v>962</v>
      </c>
      <c r="AM43" s="414" t="s">
        <v>82</v>
      </c>
      <c r="AN43" s="77" t="s">
        <v>963</v>
      </c>
      <c r="AO43" s="157" t="s">
        <v>82</v>
      </c>
      <c r="AP43" s="431" t="s">
        <v>964</v>
      </c>
      <c r="AQ43" s="77" t="s">
        <v>82</v>
      </c>
      <c r="AR43" s="280" t="s">
        <v>1577</v>
      </c>
      <c r="AS43" s="360" t="s">
        <v>709</v>
      </c>
    </row>
    <row r="44" spans="1:151" s="19" customFormat="1" ht="141" customHeight="1" x14ac:dyDescent="0.25">
      <c r="A44" s="207" t="s">
        <v>664</v>
      </c>
      <c r="B44" s="207" t="s">
        <v>965</v>
      </c>
      <c r="C44" s="207" t="s">
        <v>665</v>
      </c>
      <c r="D44" s="207" t="s">
        <v>666</v>
      </c>
      <c r="E44" s="361" t="s">
        <v>966</v>
      </c>
      <c r="F44" s="263" t="s">
        <v>967</v>
      </c>
      <c r="G44" s="229" t="s">
        <v>968</v>
      </c>
      <c r="H44" s="227" t="s">
        <v>589</v>
      </c>
      <c r="I44" s="254" t="s">
        <v>969</v>
      </c>
      <c r="J44" s="201" t="s">
        <v>551</v>
      </c>
      <c r="K44" s="237">
        <v>0.8</v>
      </c>
      <c r="L44" s="201" t="s">
        <v>552</v>
      </c>
      <c r="M44" s="237">
        <v>0.8</v>
      </c>
      <c r="N44" s="218" t="s">
        <v>576</v>
      </c>
      <c r="O44" s="239">
        <v>0.64</v>
      </c>
      <c r="P44" s="201" t="s">
        <v>970</v>
      </c>
      <c r="Q44" s="362" t="s">
        <v>971</v>
      </c>
      <c r="R44" s="359" t="s">
        <v>972</v>
      </c>
      <c r="S44" s="201" t="s">
        <v>570</v>
      </c>
      <c r="T44" s="201" t="s">
        <v>88</v>
      </c>
      <c r="U44" s="239">
        <v>0.25</v>
      </c>
      <c r="V44" s="239">
        <v>0.25</v>
      </c>
      <c r="W44" s="201" t="s">
        <v>509</v>
      </c>
      <c r="X44" s="201" t="s">
        <v>510</v>
      </c>
      <c r="Y44" s="201" t="s">
        <v>511</v>
      </c>
      <c r="Z44" s="240">
        <v>0.4</v>
      </c>
      <c r="AA44" s="241" t="s">
        <v>523</v>
      </c>
      <c r="AB44" s="240">
        <v>0.2</v>
      </c>
      <c r="AC44" s="201" t="s">
        <v>530</v>
      </c>
      <c r="AD44" s="240">
        <v>0.6</v>
      </c>
      <c r="AE44" s="238" t="s">
        <v>541</v>
      </c>
      <c r="AF44" s="284" t="s">
        <v>90</v>
      </c>
      <c r="AG44" s="323" t="s">
        <v>82</v>
      </c>
      <c r="AH44" s="300" t="s">
        <v>973</v>
      </c>
      <c r="AI44" s="392" t="s">
        <v>82</v>
      </c>
      <c r="AJ44" s="201" t="s">
        <v>974</v>
      </c>
      <c r="AK44" s="291" t="s">
        <v>82</v>
      </c>
      <c r="AL44" s="300" t="s">
        <v>975</v>
      </c>
      <c r="AM44" s="411" t="s">
        <v>82</v>
      </c>
      <c r="AN44" s="77" t="s">
        <v>976</v>
      </c>
      <c r="AO44" s="157" t="s">
        <v>82</v>
      </c>
      <c r="AP44" s="432" t="s">
        <v>977</v>
      </c>
      <c r="AQ44" s="77" t="s">
        <v>82</v>
      </c>
      <c r="AR44" s="160" t="s">
        <v>1578</v>
      </c>
      <c r="AS44" s="360" t="s">
        <v>709</v>
      </c>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row>
    <row r="45" spans="1:151" s="1" customFormat="1" ht="113.25" customHeight="1" x14ac:dyDescent="0.25">
      <c r="A45" s="247" t="s">
        <v>664</v>
      </c>
      <c r="B45" s="247" t="s">
        <v>978</v>
      </c>
      <c r="C45" s="247" t="s">
        <v>665</v>
      </c>
      <c r="D45" s="247" t="s">
        <v>666</v>
      </c>
      <c r="E45" s="247" t="s">
        <v>979</v>
      </c>
      <c r="F45" s="233" t="s">
        <v>980</v>
      </c>
      <c r="G45" s="363" t="s">
        <v>981</v>
      </c>
      <c r="H45" s="256" t="s">
        <v>589</v>
      </c>
      <c r="I45" s="255" t="s">
        <v>969</v>
      </c>
      <c r="J45" s="272" t="s">
        <v>551</v>
      </c>
      <c r="K45" s="245">
        <v>0.8</v>
      </c>
      <c r="L45" s="272" t="s">
        <v>552</v>
      </c>
      <c r="M45" s="245">
        <v>0.8</v>
      </c>
      <c r="N45" s="277" t="s">
        <v>576</v>
      </c>
      <c r="O45" s="246">
        <v>0.64</v>
      </c>
      <c r="P45" s="364" t="s">
        <v>982</v>
      </c>
      <c r="Q45" s="362" t="s">
        <v>983</v>
      </c>
      <c r="R45" s="365" t="s">
        <v>972</v>
      </c>
      <c r="S45" s="272" t="s">
        <v>87</v>
      </c>
      <c r="T45" s="272" t="s">
        <v>88</v>
      </c>
      <c r="U45" s="246">
        <v>0.25</v>
      </c>
      <c r="V45" s="246">
        <v>0.15</v>
      </c>
      <c r="W45" s="199" t="s">
        <v>509</v>
      </c>
      <c r="X45" s="199" t="s">
        <v>510</v>
      </c>
      <c r="Y45" s="199" t="s">
        <v>511</v>
      </c>
      <c r="Z45" s="245">
        <v>0.48</v>
      </c>
      <c r="AA45" s="273" t="s">
        <v>540</v>
      </c>
      <c r="AB45" s="245">
        <v>0.4</v>
      </c>
      <c r="AC45" s="272" t="s">
        <v>530</v>
      </c>
      <c r="AD45" s="245">
        <v>0.6</v>
      </c>
      <c r="AE45" s="273" t="s">
        <v>541</v>
      </c>
      <c r="AF45" s="288" t="s">
        <v>90</v>
      </c>
      <c r="AG45" s="323" t="s">
        <v>82</v>
      </c>
      <c r="AH45" s="300" t="s">
        <v>984</v>
      </c>
      <c r="AI45" s="392" t="s">
        <v>82</v>
      </c>
      <c r="AJ45" s="201" t="s">
        <v>985</v>
      </c>
      <c r="AK45" s="291" t="s">
        <v>82</v>
      </c>
      <c r="AL45" s="300" t="s">
        <v>986</v>
      </c>
      <c r="AM45" s="415" t="s">
        <v>82</v>
      </c>
      <c r="AN45" s="207" t="s">
        <v>987</v>
      </c>
      <c r="AO45" s="157" t="s">
        <v>82</v>
      </c>
      <c r="AP45" s="249" t="s">
        <v>988</v>
      </c>
      <c r="AQ45" s="77" t="s">
        <v>82</v>
      </c>
      <c r="AR45" s="247" t="s">
        <v>1579</v>
      </c>
      <c r="AS45" s="360" t="s">
        <v>709</v>
      </c>
    </row>
    <row r="46" spans="1:151" s="1" customFormat="1" ht="137.25" customHeight="1" x14ac:dyDescent="0.25">
      <c r="A46" s="207" t="s">
        <v>632</v>
      </c>
      <c r="B46" s="254" t="s">
        <v>989</v>
      </c>
      <c r="C46" s="207" t="s">
        <v>990</v>
      </c>
      <c r="D46" s="207" t="s">
        <v>991</v>
      </c>
      <c r="E46" s="207" t="s">
        <v>992</v>
      </c>
      <c r="F46" s="207" t="s">
        <v>993</v>
      </c>
      <c r="G46" s="207" t="s">
        <v>994</v>
      </c>
      <c r="H46" s="254" t="s">
        <v>589</v>
      </c>
      <c r="I46" s="207" t="s">
        <v>870</v>
      </c>
      <c r="J46" s="201" t="s">
        <v>540</v>
      </c>
      <c r="K46" s="237">
        <v>0.6</v>
      </c>
      <c r="L46" s="201" t="s">
        <v>552</v>
      </c>
      <c r="M46" s="237">
        <v>0.8</v>
      </c>
      <c r="N46" s="218" t="s">
        <v>553</v>
      </c>
      <c r="O46" s="239">
        <v>0.48</v>
      </c>
      <c r="P46" s="201" t="s">
        <v>995</v>
      </c>
      <c r="Q46" s="224" t="s">
        <v>996</v>
      </c>
      <c r="R46" s="216" t="s">
        <v>997</v>
      </c>
      <c r="S46" s="201" t="s">
        <v>87</v>
      </c>
      <c r="T46" s="201" t="s">
        <v>88</v>
      </c>
      <c r="U46" s="239">
        <v>0.25</v>
      </c>
      <c r="V46" s="239">
        <v>0.15</v>
      </c>
      <c r="W46" s="201" t="s">
        <v>509</v>
      </c>
      <c r="X46" s="201" t="s">
        <v>510</v>
      </c>
      <c r="Y46" s="201" t="s">
        <v>511</v>
      </c>
      <c r="Z46" s="240">
        <v>0.36</v>
      </c>
      <c r="AA46" s="241" t="s">
        <v>523</v>
      </c>
      <c r="AB46" s="240">
        <v>0.2</v>
      </c>
      <c r="AC46" s="201" t="s">
        <v>506</v>
      </c>
      <c r="AD46" s="240">
        <v>0.2</v>
      </c>
      <c r="AE46" s="242" t="s">
        <v>507</v>
      </c>
      <c r="AF46" s="243" t="s">
        <v>90</v>
      </c>
      <c r="AG46" s="347" t="s">
        <v>82</v>
      </c>
      <c r="AH46" s="201" t="s">
        <v>998</v>
      </c>
      <c r="AI46" s="392" t="s">
        <v>82</v>
      </c>
      <c r="AJ46" s="201" t="s">
        <v>999</v>
      </c>
      <c r="AK46" s="291" t="s">
        <v>82</v>
      </c>
      <c r="AL46" s="201" t="s">
        <v>1000</v>
      </c>
      <c r="AM46" s="415" t="s">
        <v>82</v>
      </c>
      <c r="AN46" s="207" t="s">
        <v>1001</v>
      </c>
      <c r="AO46" s="157" t="s">
        <v>82</v>
      </c>
      <c r="AP46" s="215" t="s">
        <v>1002</v>
      </c>
      <c r="AQ46" s="77" t="s">
        <v>82</v>
      </c>
      <c r="AR46" s="207" t="s">
        <v>1580</v>
      </c>
      <c r="AS46" s="360" t="s">
        <v>709</v>
      </c>
    </row>
    <row r="47" spans="1:151" s="1" customFormat="1" ht="132" customHeight="1" x14ac:dyDescent="0.25">
      <c r="A47" s="207" t="s">
        <v>220</v>
      </c>
      <c r="B47" s="199" t="s">
        <v>1003</v>
      </c>
      <c r="C47" s="207" t="s">
        <v>652</v>
      </c>
      <c r="D47" s="207" t="s">
        <v>653</v>
      </c>
      <c r="E47" s="207" t="s">
        <v>1004</v>
      </c>
      <c r="F47" s="297" t="s">
        <v>1005</v>
      </c>
      <c r="G47" s="297" t="s">
        <v>1006</v>
      </c>
      <c r="H47" s="207" t="s">
        <v>591</v>
      </c>
      <c r="I47" s="207" t="s">
        <v>503</v>
      </c>
      <c r="J47" s="201" t="s">
        <v>551</v>
      </c>
      <c r="K47" s="237">
        <v>0.8</v>
      </c>
      <c r="L47" s="201" t="s">
        <v>552</v>
      </c>
      <c r="M47" s="237">
        <v>0.8</v>
      </c>
      <c r="N47" s="218" t="s">
        <v>576</v>
      </c>
      <c r="O47" s="239">
        <v>0.64</v>
      </c>
      <c r="P47" s="366" t="s">
        <v>1007</v>
      </c>
      <c r="Q47" s="216" t="s">
        <v>296</v>
      </c>
      <c r="R47" s="367" t="s">
        <v>1008</v>
      </c>
      <c r="S47" s="201" t="s">
        <v>87</v>
      </c>
      <c r="T47" s="201" t="s">
        <v>88</v>
      </c>
      <c r="U47" s="239">
        <v>0.25</v>
      </c>
      <c r="V47" s="239">
        <v>0.15</v>
      </c>
      <c r="W47" s="201" t="s">
        <v>509</v>
      </c>
      <c r="X47" s="201" t="s">
        <v>510</v>
      </c>
      <c r="Y47" s="201" t="s">
        <v>511</v>
      </c>
      <c r="Z47" s="240">
        <v>0.48</v>
      </c>
      <c r="AA47" s="238" t="s">
        <v>540</v>
      </c>
      <c r="AB47" s="240">
        <v>0.4</v>
      </c>
      <c r="AC47" s="201" t="s">
        <v>552</v>
      </c>
      <c r="AD47" s="240">
        <v>0.8</v>
      </c>
      <c r="AE47" s="223" t="s">
        <v>576</v>
      </c>
      <c r="AF47" s="243" t="s">
        <v>90</v>
      </c>
      <c r="AG47" s="347" t="s">
        <v>82</v>
      </c>
      <c r="AH47" s="201" t="s">
        <v>1009</v>
      </c>
      <c r="AI47" s="392" t="s">
        <v>82</v>
      </c>
      <c r="AJ47" s="201" t="s">
        <v>1010</v>
      </c>
      <c r="AK47" s="291" t="s">
        <v>82</v>
      </c>
      <c r="AL47" s="50" t="s">
        <v>1011</v>
      </c>
      <c r="AM47" s="415" t="s">
        <v>82</v>
      </c>
      <c r="AN47" s="77" t="s">
        <v>1012</v>
      </c>
      <c r="AO47" s="157" t="s">
        <v>82</v>
      </c>
      <c r="AP47" s="216" t="s">
        <v>1013</v>
      </c>
      <c r="AQ47" s="77" t="s">
        <v>82</v>
      </c>
      <c r="AR47" s="174" t="s">
        <v>1581</v>
      </c>
      <c r="AS47" s="360" t="s">
        <v>709</v>
      </c>
    </row>
    <row r="48" spans="1:151" s="1" customFormat="1" ht="130.5" customHeight="1" x14ac:dyDescent="0.25">
      <c r="A48" s="207" t="s">
        <v>220</v>
      </c>
      <c r="B48" s="199" t="s">
        <v>1014</v>
      </c>
      <c r="C48" s="207" t="s">
        <v>652</v>
      </c>
      <c r="D48" s="207" t="s">
        <v>653</v>
      </c>
      <c r="E48" s="298" t="s">
        <v>1015</v>
      </c>
      <c r="F48" s="297" t="s">
        <v>1016</v>
      </c>
      <c r="G48" s="226" t="s">
        <v>1017</v>
      </c>
      <c r="H48" s="207" t="s">
        <v>591</v>
      </c>
      <c r="I48" s="207" t="s">
        <v>503</v>
      </c>
      <c r="J48" s="201" t="s">
        <v>540</v>
      </c>
      <c r="K48" s="240">
        <v>0.6</v>
      </c>
      <c r="L48" s="201" t="s">
        <v>530</v>
      </c>
      <c r="M48" s="240">
        <v>0.6</v>
      </c>
      <c r="N48" s="238" t="s">
        <v>541</v>
      </c>
      <c r="O48" s="239">
        <v>0.36</v>
      </c>
      <c r="P48" s="366" t="s">
        <v>1018</v>
      </c>
      <c r="Q48" s="199" t="s">
        <v>296</v>
      </c>
      <c r="R48" s="368" t="s">
        <v>1019</v>
      </c>
      <c r="S48" s="201" t="s">
        <v>87</v>
      </c>
      <c r="T48" s="201" t="s">
        <v>88</v>
      </c>
      <c r="U48" s="239">
        <v>0.25</v>
      </c>
      <c r="V48" s="239">
        <v>0.15</v>
      </c>
      <c r="W48" s="201" t="s">
        <v>527</v>
      </c>
      <c r="X48" s="201" t="s">
        <v>510</v>
      </c>
      <c r="Y48" s="201" t="s">
        <v>511</v>
      </c>
      <c r="Z48" s="240">
        <v>0.36</v>
      </c>
      <c r="AA48" s="241" t="s">
        <v>523</v>
      </c>
      <c r="AB48" s="240">
        <v>0.2</v>
      </c>
      <c r="AC48" s="201" t="s">
        <v>552</v>
      </c>
      <c r="AD48" s="240">
        <v>0.8</v>
      </c>
      <c r="AE48" s="223" t="s">
        <v>553</v>
      </c>
      <c r="AF48" s="243" t="s">
        <v>90</v>
      </c>
      <c r="AG48" s="347" t="s">
        <v>82</v>
      </c>
      <c r="AH48" s="201" t="s">
        <v>1009</v>
      </c>
      <c r="AI48" s="392" t="s">
        <v>82</v>
      </c>
      <c r="AJ48" s="201" t="s">
        <v>1020</v>
      </c>
      <c r="AK48" s="291" t="s">
        <v>82</v>
      </c>
      <c r="AL48" s="201" t="s">
        <v>1021</v>
      </c>
      <c r="AM48" s="415" t="s">
        <v>82</v>
      </c>
      <c r="AN48" s="77" t="s">
        <v>1022</v>
      </c>
      <c r="AO48" s="157" t="s">
        <v>82</v>
      </c>
      <c r="AP48" s="261" t="s">
        <v>1023</v>
      </c>
      <c r="AQ48" s="77" t="s">
        <v>82</v>
      </c>
      <c r="AR48" s="175" t="s">
        <v>1582</v>
      </c>
      <c r="AS48" s="360" t="s">
        <v>709</v>
      </c>
    </row>
    <row r="49" spans="1:45" s="1" customFormat="1" ht="95.25" customHeight="1" x14ac:dyDescent="0.25">
      <c r="A49" s="207" t="s">
        <v>220</v>
      </c>
      <c r="B49" s="199" t="s">
        <v>1024</v>
      </c>
      <c r="C49" s="207" t="s">
        <v>652</v>
      </c>
      <c r="D49" s="266" t="s">
        <v>653</v>
      </c>
      <c r="E49" s="263" t="s">
        <v>1025</v>
      </c>
      <c r="F49" s="300" t="s">
        <v>1026</v>
      </c>
      <c r="G49" s="226" t="s">
        <v>1027</v>
      </c>
      <c r="H49" s="207" t="s">
        <v>589</v>
      </c>
      <c r="I49" s="207" t="s">
        <v>503</v>
      </c>
      <c r="J49" s="201" t="s">
        <v>540</v>
      </c>
      <c r="K49" s="240">
        <v>0.6</v>
      </c>
      <c r="L49" s="201" t="s">
        <v>552</v>
      </c>
      <c r="M49" s="240">
        <v>0.8</v>
      </c>
      <c r="N49" s="218" t="s">
        <v>553</v>
      </c>
      <c r="O49" s="239">
        <v>0.48</v>
      </c>
      <c r="P49" s="158" t="s">
        <v>1028</v>
      </c>
      <c r="Q49" s="199" t="s">
        <v>1029</v>
      </c>
      <c r="R49" s="158" t="s">
        <v>1030</v>
      </c>
      <c r="S49" s="201" t="s">
        <v>87</v>
      </c>
      <c r="T49" s="201" t="s">
        <v>88</v>
      </c>
      <c r="U49" s="239">
        <v>0.25</v>
      </c>
      <c r="V49" s="239">
        <v>0.15</v>
      </c>
      <c r="W49" s="201" t="s">
        <v>527</v>
      </c>
      <c r="X49" s="201" t="s">
        <v>510</v>
      </c>
      <c r="Y49" s="201" t="s">
        <v>511</v>
      </c>
      <c r="Z49" s="240">
        <v>0.36</v>
      </c>
      <c r="AA49" s="241" t="s">
        <v>523</v>
      </c>
      <c r="AB49" s="240">
        <v>0.2</v>
      </c>
      <c r="AC49" s="201" t="s">
        <v>552</v>
      </c>
      <c r="AD49" s="240">
        <v>0.8</v>
      </c>
      <c r="AE49" s="223" t="s">
        <v>553</v>
      </c>
      <c r="AF49" s="243" t="s">
        <v>90</v>
      </c>
      <c r="AG49" s="347" t="s">
        <v>82</v>
      </c>
      <c r="AH49" s="201" t="s">
        <v>1009</v>
      </c>
      <c r="AI49" s="392" t="s">
        <v>82</v>
      </c>
      <c r="AJ49" s="201" t="s">
        <v>1020</v>
      </c>
      <c r="AK49" s="291" t="s">
        <v>82</v>
      </c>
      <c r="AL49" s="201" t="s">
        <v>1031</v>
      </c>
      <c r="AM49" s="415" t="s">
        <v>82</v>
      </c>
      <c r="AN49" s="145" t="s">
        <v>1032</v>
      </c>
      <c r="AO49" s="157" t="s">
        <v>82</v>
      </c>
      <c r="AP49" s="446" t="s">
        <v>1033</v>
      </c>
      <c r="AQ49" s="77" t="s">
        <v>82</v>
      </c>
      <c r="AR49" s="145" t="s">
        <v>1583</v>
      </c>
      <c r="AS49" s="360" t="s">
        <v>709</v>
      </c>
    </row>
    <row r="50" spans="1:45" s="1" customFormat="1" ht="116.25" customHeight="1" x14ac:dyDescent="0.25">
      <c r="A50" s="207" t="s">
        <v>220</v>
      </c>
      <c r="B50" s="199" t="s">
        <v>1034</v>
      </c>
      <c r="C50" s="207" t="s">
        <v>652</v>
      </c>
      <c r="D50" s="207" t="s">
        <v>653</v>
      </c>
      <c r="E50" s="247" t="s">
        <v>1035</v>
      </c>
      <c r="F50" s="297" t="s">
        <v>1036</v>
      </c>
      <c r="G50" s="226" t="s">
        <v>1037</v>
      </c>
      <c r="H50" s="207" t="s">
        <v>589</v>
      </c>
      <c r="I50" s="207" t="s">
        <v>503</v>
      </c>
      <c r="J50" s="201" t="s">
        <v>540</v>
      </c>
      <c r="K50" s="240">
        <v>0.6</v>
      </c>
      <c r="L50" s="201" t="s">
        <v>530</v>
      </c>
      <c r="M50" s="240">
        <v>0.6</v>
      </c>
      <c r="N50" s="238" t="s">
        <v>541</v>
      </c>
      <c r="O50" s="239">
        <v>0.36</v>
      </c>
      <c r="P50" s="369" t="s">
        <v>1038</v>
      </c>
      <c r="Q50" s="261" t="s">
        <v>296</v>
      </c>
      <c r="R50" s="368" t="s">
        <v>1039</v>
      </c>
      <c r="S50" s="201" t="s">
        <v>87</v>
      </c>
      <c r="T50" s="201" t="s">
        <v>88</v>
      </c>
      <c r="U50" s="239">
        <v>0.25</v>
      </c>
      <c r="V50" s="239">
        <v>0.15</v>
      </c>
      <c r="W50" s="201" t="s">
        <v>509</v>
      </c>
      <c r="X50" s="201" t="s">
        <v>510</v>
      </c>
      <c r="Y50" s="201" t="s">
        <v>511</v>
      </c>
      <c r="Z50" s="240">
        <v>0.36</v>
      </c>
      <c r="AA50" s="241" t="s">
        <v>523</v>
      </c>
      <c r="AB50" s="240">
        <v>0.2</v>
      </c>
      <c r="AC50" s="201" t="s">
        <v>552</v>
      </c>
      <c r="AD50" s="240">
        <v>0.8</v>
      </c>
      <c r="AE50" s="223" t="s">
        <v>553</v>
      </c>
      <c r="AF50" s="243" t="s">
        <v>90</v>
      </c>
      <c r="AG50" s="347" t="s">
        <v>82</v>
      </c>
      <c r="AH50" s="201" t="s">
        <v>1009</v>
      </c>
      <c r="AI50" s="392" t="s">
        <v>82</v>
      </c>
      <c r="AJ50" s="201" t="s">
        <v>1040</v>
      </c>
      <c r="AK50" s="291" t="s">
        <v>82</v>
      </c>
      <c r="AL50" s="201" t="s">
        <v>1041</v>
      </c>
      <c r="AM50" s="415" t="s">
        <v>82</v>
      </c>
      <c r="AN50" s="145" t="s">
        <v>1042</v>
      </c>
      <c r="AO50" s="157" t="s">
        <v>82</v>
      </c>
      <c r="AP50" s="446" t="s">
        <v>1043</v>
      </c>
      <c r="AQ50" s="77" t="s">
        <v>82</v>
      </c>
      <c r="AR50" s="145" t="s">
        <v>1584</v>
      </c>
      <c r="AS50" s="360" t="s">
        <v>709</v>
      </c>
    </row>
    <row r="51" spans="1:45" s="1" customFormat="1" ht="87.75" customHeight="1" x14ac:dyDescent="0.25">
      <c r="A51" s="207" t="s">
        <v>220</v>
      </c>
      <c r="B51" s="199" t="s">
        <v>1044</v>
      </c>
      <c r="C51" s="207" t="s">
        <v>652</v>
      </c>
      <c r="D51" s="207" t="s">
        <v>653</v>
      </c>
      <c r="E51" s="247" t="s">
        <v>1045</v>
      </c>
      <c r="F51" s="297" t="s">
        <v>1046</v>
      </c>
      <c r="G51" s="226" t="s">
        <v>1047</v>
      </c>
      <c r="H51" s="207" t="s">
        <v>589</v>
      </c>
      <c r="I51" s="207" t="s">
        <v>503</v>
      </c>
      <c r="J51" s="201" t="s">
        <v>540</v>
      </c>
      <c r="K51" s="240">
        <v>0.6</v>
      </c>
      <c r="L51" s="201" t="s">
        <v>552</v>
      </c>
      <c r="M51" s="240">
        <v>0.8</v>
      </c>
      <c r="N51" s="218" t="s">
        <v>553</v>
      </c>
      <c r="O51" s="239">
        <v>0.48</v>
      </c>
      <c r="P51" s="369" t="s">
        <v>1048</v>
      </c>
      <c r="Q51" s="261" t="s">
        <v>1049</v>
      </c>
      <c r="R51" s="159" t="s">
        <v>1050</v>
      </c>
      <c r="S51" s="201" t="s">
        <v>87</v>
      </c>
      <c r="T51" s="201" t="s">
        <v>88</v>
      </c>
      <c r="U51" s="239">
        <v>0.25</v>
      </c>
      <c r="V51" s="239">
        <v>0.15</v>
      </c>
      <c r="W51" s="201" t="s">
        <v>509</v>
      </c>
      <c r="X51" s="201" t="s">
        <v>510</v>
      </c>
      <c r="Y51" s="201" t="s">
        <v>511</v>
      </c>
      <c r="Z51" s="240">
        <v>0.36</v>
      </c>
      <c r="AA51" s="241" t="s">
        <v>523</v>
      </c>
      <c r="AB51" s="240">
        <v>0.2</v>
      </c>
      <c r="AC51" s="201" t="s">
        <v>552</v>
      </c>
      <c r="AD51" s="240">
        <v>0.8</v>
      </c>
      <c r="AE51" s="223" t="s">
        <v>553</v>
      </c>
      <c r="AF51" s="243" t="s">
        <v>90</v>
      </c>
      <c r="AG51" s="347" t="s">
        <v>82</v>
      </c>
      <c r="AH51" s="201" t="s">
        <v>1009</v>
      </c>
      <c r="AI51" s="392" t="s">
        <v>82</v>
      </c>
      <c r="AJ51" s="201" t="s">
        <v>1020</v>
      </c>
      <c r="AK51" s="291" t="s">
        <v>82</v>
      </c>
      <c r="AL51" s="145" t="s">
        <v>1051</v>
      </c>
      <c r="AM51" s="415" t="s">
        <v>82</v>
      </c>
      <c r="AN51" s="145" t="s">
        <v>1052</v>
      </c>
      <c r="AO51" s="157" t="s">
        <v>82</v>
      </c>
      <c r="AP51" s="446" t="s">
        <v>1053</v>
      </c>
      <c r="AQ51" s="77" t="s">
        <v>82</v>
      </c>
      <c r="AR51" s="145" t="s">
        <v>1585</v>
      </c>
      <c r="AS51" s="360" t="s">
        <v>709</v>
      </c>
    </row>
    <row r="52" spans="1:45" s="1" customFormat="1" ht="110.25" customHeight="1" x14ac:dyDescent="0.25">
      <c r="A52" s="207" t="s">
        <v>220</v>
      </c>
      <c r="B52" s="199" t="s">
        <v>1054</v>
      </c>
      <c r="C52" s="207" t="s">
        <v>652</v>
      </c>
      <c r="D52" s="207" t="s">
        <v>653</v>
      </c>
      <c r="E52" s="247" t="s">
        <v>1055</v>
      </c>
      <c r="F52" s="297" t="s">
        <v>1056</v>
      </c>
      <c r="G52" s="299" t="s">
        <v>1057</v>
      </c>
      <c r="H52" s="207" t="s">
        <v>589</v>
      </c>
      <c r="I52" s="207" t="s">
        <v>503</v>
      </c>
      <c r="J52" s="201" t="s">
        <v>551</v>
      </c>
      <c r="K52" s="240">
        <v>0.8</v>
      </c>
      <c r="L52" s="201" t="s">
        <v>552</v>
      </c>
      <c r="M52" s="240">
        <v>0.8</v>
      </c>
      <c r="N52" s="218" t="s">
        <v>576</v>
      </c>
      <c r="O52" s="239">
        <v>0.64</v>
      </c>
      <c r="P52" s="369" t="s">
        <v>1058</v>
      </c>
      <c r="Q52" s="261" t="s">
        <v>1049</v>
      </c>
      <c r="R52" s="77" t="s">
        <v>1059</v>
      </c>
      <c r="S52" s="201" t="s">
        <v>87</v>
      </c>
      <c r="T52" s="201" t="s">
        <v>88</v>
      </c>
      <c r="U52" s="239">
        <v>0.25</v>
      </c>
      <c r="V52" s="239">
        <v>0.15</v>
      </c>
      <c r="W52" s="201" t="s">
        <v>509</v>
      </c>
      <c r="X52" s="201" t="s">
        <v>510</v>
      </c>
      <c r="Y52" s="201" t="s">
        <v>511</v>
      </c>
      <c r="Z52" s="240">
        <v>0.48</v>
      </c>
      <c r="AA52" s="238" t="s">
        <v>540</v>
      </c>
      <c r="AB52" s="240">
        <v>0.4</v>
      </c>
      <c r="AC52" s="201" t="s">
        <v>552</v>
      </c>
      <c r="AD52" s="240">
        <v>0.8</v>
      </c>
      <c r="AE52" s="223" t="s">
        <v>576</v>
      </c>
      <c r="AF52" s="243" t="s">
        <v>90</v>
      </c>
      <c r="AG52" s="347" t="s">
        <v>82</v>
      </c>
      <c r="AH52" s="201" t="s">
        <v>1009</v>
      </c>
      <c r="AI52" s="392" t="s">
        <v>82</v>
      </c>
      <c r="AJ52" s="201" t="s">
        <v>1060</v>
      </c>
      <c r="AK52" s="291" t="s">
        <v>82</v>
      </c>
      <c r="AL52" s="201" t="s">
        <v>1061</v>
      </c>
      <c r="AM52" s="415" t="s">
        <v>82</v>
      </c>
      <c r="AN52" s="279" t="s">
        <v>1062</v>
      </c>
      <c r="AO52" s="157" t="s">
        <v>82</v>
      </c>
      <c r="AP52" s="446" t="s">
        <v>1063</v>
      </c>
      <c r="AQ52" s="77" t="s">
        <v>82</v>
      </c>
      <c r="AR52" s="165" t="s">
        <v>1586</v>
      </c>
      <c r="AS52" s="360" t="s">
        <v>709</v>
      </c>
    </row>
    <row r="53" spans="1:45" s="1" customFormat="1" ht="140.25" customHeight="1" x14ac:dyDescent="0.3">
      <c r="A53" s="207" t="s">
        <v>253</v>
      </c>
      <c r="B53" s="207" t="s">
        <v>1064</v>
      </c>
      <c r="C53" s="207" t="s">
        <v>660</v>
      </c>
      <c r="D53" s="207" t="s">
        <v>651</v>
      </c>
      <c r="E53" s="254" t="s">
        <v>1065</v>
      </c>
      <c r="F53" s="266" t="s">
        <v>1066</v>
      </c>
      <c r="G53" s="317" t="s">
        <v>1067</v>
      </c>
      <c r="H53" s="227" t="s">
        <v>589</v>
      </c>
      <c r="I53" s="254" t="s">
        <v>503</v>
      </c>
      <c r="J53" s="201" t="s">
        <v>551</v>
      </c>
      <c r="K53" s="240">
        <v>0.8</v>
      </c>
      <c r="L53" s="243" t="s">
        <v>552</v>
      </c>
      <c r="M53" s="240">
        <v>0.8</v>
      </c>
      <c r="N53" s="218" t="s">
        <v>576</v>
      </c>
      <c r="O53" s="239">
        <v>0.64</v>
      </c>
      <c r="P53" s="77" t="s">
        <v>1068</v>
      </c>
      <c r="Q53" s="243" t="s">
        <v>1069</v>
      </c>
      <c r="R53" s="77" t="s">
        <v>1070</v>
      </c>
      <c r="S53" s="201" t="s">
        <v>87</v>
      </c>
      <c r="T53" s="243" t="s">
        <v>544</v>
      </c>
      <c r="U53" s="239">
        <v>0.1</v>
      </c>
      <c r="V53" s="239">
        <v>0.15</v>
      </c>
      <c r="W53" s="201" t="s">
        <v>527</v>
      </c>
      <c r="X53" s="201" t="s">
        <v>510</v>
      </c>
      <c r="Y53" s="201" t="s">
        <v>511</v>
      </c>
      <c r="Z53" s="240">
        <v>0.36</v>
      </c>
      <c r="AA53" s="241" t="s">
        <v>523</v>
      </c>
      <c r="AB53" s="304">
        <v>0.2</v>
      </c>
      <c r="AC53" s="301" t="s">
        <v>524</v>
      </c>
      <c r="AD53" s="240">
        <v>0.4</v>
      </c>
      <c r="AE53" s="242" t="s">
        <v>507</v>
      </c>
      <c r="AF53" s="302" t="s">
        <v>90</v>
      </c>
      <c r="AG53" s="263" t="s">
        <v>82</v>
      </c>
      <c r="AH53" s="77" t="s">
        <v>1071</v>
      </c>
      <c r="AI53" s="392" t="s">
        <v>82</v>
      </c>
      <c r="AJ53" s="447" t="s">
        <v>1072</v>
      </c>
      <c r="AK53" s="291" t="s">
        <v>82</v>
      </c>
      <c r="AL53" s="77" t="s">
        <v>1073</v>
      </c>
      <c r="AM53" s="291"/>
      <c r="AN53" s="472" t="s">
        <v>1592</v>
      </c>
      <c r="AO53" s="157" t="s">
        <v>82</v>
      </c>
      <c r="AP53" s="216" t="s">
        <v>1074</v>
      </c>
      <c r="AQ53" s="77" t="s">
        <v>82</v>
      </c>
      <c r="AR53" s="165" t="s">
        <v>1587</v>
      </c>
      <c r="AS53" s="360" t="s">
        <v>709</v>
      </c>
    </row>
    <row r="54" spans="1:45" s="1" customFormat="1" ht="116.25" customHeight="1" x14ac:dyDescent="0.25">
      <c r="A54" s="207" t="s">
        <v>253</v>
      </c>
      <c r="B54" s="207" t="s">
        <v>1075</v>
      </c>
      <c r="C54" s="207" t="s">
        <v>660</v>
      </c>
      <c r="D54" s="207" t="s">
        <v>651</v>
      </c>
      <c r="E54" s="254" t="s">
        <v>1076</v>
      </c>
      <c r="F54" s="266" t="s">
        <v>1077</v>
      </c>
      <c r="G54" s="228" t="s">
        <v>1078</v>
      </c>
      <c r="H54" s="227" t="s">
        <v>589</v>
      </c>
      <c r="I54" s="254" t="s">
        <v>563</v>
      </c>
      <c r="J54" s="201" t="s">
        <v>523</v>
      </c>
      <c r="K54" s="240">
        <v>0.4</v>
      </c>
      <c r="L54" s="201" t="s">
        <v>552</v>
      </c>
      <c r="M54" s="240">
        <v>0.8</v>
      </c>
      <c r="N54" s="218" t="s">
        <v>576</v>
      </c>
      <c r="O54" s="239">
        <v>0.32</v>
      </c>
      <c r="P54" s="201" t="s">
        <v>1079</v>
      </c>
      <c r="Q54" s="243" t="s">
        <v>284</v>
      </c>
      <c r="R54" s="201" t="s">
        <v>1080</v>
      </c>
      <c r="S54" s="201" t="s">
        <v>87</v>
      </c>
      <c r="T54" s="201" t="s">
        <v>88</v>
      </c>
      <c r="U54" s="154">
        <f t="array" ref="U54">_xlfn.IFS(T54="Preventivo",25%,T54="Detectivo",15%,T54="Correctivo",10%)</f>
        <v>0.25</v>
      </c>
      <c r="V54" s="154">
        <f t="array" ref="V54">_xlfn.IFS(S54="Automático",25%,S54="Manual",15%)</f>
        <v>0.15</v>
      </c>
      <c r="W54" s="201" t="s">
        <v>509</v>
      </c>
      <c r="X54" s="201" t="s">
        <v>510</v>
      </c>
      <c r="Y54" s="201" t="s">
        <v>511</v>
      </c>
      <c r="Z54" s="155">
        <f t="shared" ref="Z54" si="0">+K54*(1-U54-V54)</f>
        <v>0.24</v>
      </c>
      <c r="AA54" s="156" t="str">
        <f>IF(Z54&lt;='Fórmulas '!$E$16,'Fórmulas '!$F$16,IF('Gestión de Riesgos '!Z54&lt;='Fórmulas '!$E$17,'Fórmulas '!$F$17,IF('Gestión de Riesgos '!Z54&lt;='Fórmulas '!$E$18,'Fórmulas '!$F$18,IF('Gestión de Riesgos '!Z54&lt;='Fórmulas '!$E$19,'Fórmulas '!$F$19,IF('Gestión de Riesgos '!Z54&lt;='Fórmulas '!$E$20,'Fórmulas '!$F$20)))))</f>
        <v>Baja</v>
      </c>
      <c r="AB54" s="152">
        <f>IF(AA54&lt;='Fórmulas '!$E$5,'Fórmulas '!$F$5,IF('Gestión de Riesgos '!AA54&lt;='Fórmulas '!$E$6,'Fórmulas '!$F$6,IF('Gestión de Riesgos '!AA54&lt;='Fórmulas '!$E$7,'Fórmulas '!$F$7,IF('Gestión de Riesgos '!AA54&lt;='Fórmulas '!$E$8,'Fórmulas '!$F$8,IF('Gestión de Riesgos '!AA54&lt;='Fórmulas '!$E$9,'Fórmulas '!$F$9)))))</f>
        <v>0.2</v>
      </c>
      <c r="AC54" s="201" t="s">
        <v>524</v>
      </c>
      <c r="AD54" s="240">
        <v>0.4</v>
      </c>
      <c r="AE54" s="242" t="s">
        <v>507</v>
      </c>
      <c r="AF54" s="284" t="s">
        <v>90</v>
      </c>
      <c r="AG54" s="263" t="s">
        <v>82</v>
      </c>
      <c r="AH54" s="201" t="s">
        <v>1081</v>
      </c>
      <c r="AI54" s="392" t="s">
        <v>82</v>
      </c>
      <c r="AJ54" s="447" t="s">
        <v>1082</v>
      </c>
      <c r="AK54" s="291" t="s">
        <v>82</v>
      </c>
      <c r="AL54" s="77" t="s">
        <v>1073</v>
      </c>
      <c r="AM54" s="291"/>
      <c r="AN54" s="364" t="s">
        <v>1592</v>
      </c>
      <c r="AO54" s="157" t="s">
        <v>82</v>
      </c>
      <c r="AP54" s="216" t="s">
        <v>1083</v>
      </c>
      <c r="AQ54" s="77" t="s">
        <v>82</v>
      </c>
      <c r="AR54" s="165" t="s">
        <v>1588</v>
      </c>
      <c r="AS54" s="360" t="s">
        <v>709</v>
      </c>
    </row>
    <row r="55" spans="1:45" s="1" customFormat="1" ht="103.5" customHeight="1" x14ac:dyDescent="0.25">
      <c r="A55" s="207" t="s">
        <v>253</v>
      </c>
      <c r="B55" s="207" t="s">
        <v>1084</v>
      </c>
      <c r="C55" s="207" t="s">
        <v>660</v>
      </c>
      <c r="D55" s="207" t="s">
        <v>651</v>
      </c>
      <c r="E55" s="254" t="s">
        <v>1085</v>
      </c>
      <c r="F55" s="201" t="s">
        <v>1086</v>
      </c>
      <c r="G55" s="370" t="s">
        <v>1087</v>
      </c>
      <c r="H55" s="227" t="s">
        <v>589</v>
      </c>
      <c r="I55" s="254" t="s">
        <v>503</v>
      </c>
      <c r="J55" s="201" t="s">
        <v>540</v>
      </c>
      <c r="K55" s="240">
        <v>0.6</v>
      </c>
      <c r="L55" s="201" t="s">
        <v>552</v>
      </c>
      <c r="M55" s="240">
        <v>0.8</v>
      </c>
      <c r="N55" s="218" t="s">
        <v>553</v>
      </c>
      <c r="O55" s="239">
        <v>0.48</v>
      </c>
      <c r="P55" s="201" t="s">
        <v>1088</v>
      </c>
      <c r="Q55" s="243" t="s">
        <v>111</v>
      </c>
      <c r="R55" s="77" t="s">
        <v>1089</v>
      </c>
      <c r="S55" s="201" t="s">
        <v>87</v>
      </c>
      <c r="T55" s="201" t="s">
        <v>88</v>
      </c>
      <c r="U55" s="239">
        <v>0.25</v>
      </c>
      <c r="V55" s="239">
        <v>0.15</v>
      </c>
      <c r="W55" s="201" t="s">
        <v>509</v>
      </c>
      <c r="X55" s="201" t="s">
        <v>510</v>
      </c>
      <c r="Y55" s="201" t="s">
        <v>511</v>
      </c>
      <c r="Z55" s="240">
        <v>0.36</v>
      </c>
      <c r="AA55" s="241" t="s">
        <v>523</v>
      </c>
      <c r="AB55" s="152">
        <f>IF(AA55&lt;='Fórmulas '!$E$5,'Fórmulas '!$F$5,IF('Gestión de Riesgos '!AA55&lt;='Fórmulas '!$E$6,'Fórmulas '!$F$6,IF('Gestión de Riesgos '!AA55&lt;='Fórmulas '!$E$7,'Fórmulas '!$F$7,IF('Gestión de Riesgos '!AA55&lt;='Fórmulas '!$E$8,'Fórmulas '!$F$8,IF('Gestión de Riesgos '!AA55&lt;='Fórmulas '!$E$9,'Fórmulas '!$F$9)))))</f>
        <v>0.2</v>
      </c>
      <c r="AC55" s="201" t="s">
        <v>524</v>
      </c>
      <c r="AD55" s="240">
        <v>0.4</v>
      </c>
      <c r="AE55" s="242" t="s">
        <v>507</v>
      </c>
      <c r="AF55" s="284" t="s">
        <v>90</v>
      </c>
      <c r="AG55" s="263" t="s">
        <v>82</v>
      </c>
      <c r="AH55" s="201" t="s">
        <v>1081</v>
      </c>
      <c r="AI55" s="392" t="s">
        <v>82</v>
      </c>
      <c r="AJ55" s="448" t="s">
        <v>1082</v>
      </c>
      <c r="AK55" s="291" t="s">
        <v>82</v>
      </c>
      <c r="AL55" s="77" t="s">
        <v>1073</v>
      </c>
      <c r="AM55" s="411"/>
      <c r="AN55" s="77" t="s">
        <v>1592</v>
      </c>
      <c r="AO55" s="157" t="s">
        <v>82</v>
      </c>
      <c r="AP55" s="379" t="s">
        <v>1090</v>
      </c>
      <c r="AQ55" s="77" t="s">
        <v>82</v>
      </c>
      <c r="AR55" s="145" t="s">
        <v>1589</v>
      </c>
      <c r="AS55" s="360" t="s">
        <v>709</v>
      </c>
    </row>
    <row r="56" spans="1:45" s="1" customFormat="1" ht="117.75" customHeight="1" x14ac:dyDescent="0.3">
      <c r="A56" s="207" t="s">
        <v>253</v>
      </c>
      <c r="B56" s="305" t="s">
        <v>1091</v>
      </c>
      <c r="C56" s="207" t="s">
        <v>660</v>
      </c>
      <c r="D56" s="207" t="s">
        <v>651</v>
      </c>
      <c r="E56" s="266" t="s">
        <v>1092</v>
      </c>
      <c r="F56" s="229" t="s">
        <v>1093</v>
      </c>
      <c r="G56" s="229" t="s">
        <v>1094</v>
      </c>
      <c r="H56" s="227" t="s">
        <v>591</v>
      </c>
      <c r="I56" s="254" t="s">
        <v>503</v>
      </c>
      <c r="J56" s="201" t="s">
        <v>540</v>
      </c>
      <c r="K56" s="240">
        <v>0.6</v>
      </c>
      <c r="L56" s="201" t="s">
        <v>552</v>
      </c>
      <c r="M56" s="240">
        <v>0.8</v>
      </c>
      <c r="N56" s="218" t="s">
        <v>553</v>
      </c>
      <c r="O56" s="239">
        <v>0.48</v>
      </c>
      <c r="P56" s="201" t="s">
        <v>1095</v>
      </c>
      <c r="Q56" s="243" t="s">
        <v>1096</v>
      </c>
      <c r="R56" s="201" t="s">
        <v>1097</v>
      </c>
      <c r="S56" s="201" t="s">
        <v>87</v>
      </c>
      <c r="T56" s="201" t="s">
        <v>88</v>
      </c>
      <c r="U56" s="239">
        <v>0.25</v>
      </c>
      <c r="V56" s="239">
        <v>0.15</v>
      </c>
      <c r="W56" s="201" t="s">
        <v>509</v>
      </c>
      <c r="X56" s="201" t="s">
        <v>510</v>
      </c>
      <c r="Y56" s="201" t="s">
        <v>511</v>
      </c>
      <c r="Z56" s="240">
        <v>0.36</v>
      </c>
      <c r="AA56" s="241" t="s">
        <v>523</v>
      </c>
      <c r="AB56" s="152">
        <f>IF(AA56&lt;='Fórmulas '!$E$5,'Fórmulas '!$F$5,IF('Gestión de Riesgos '!AA56&lt;='Fórmulas '!$E$6,'Fórmulas '!$F$6,IF('Gestión de Riesgos '!AA56&lt;='Fórmulas '!$E$7,'Fórmulas '!$F$7,IF('Gestión de Riesgos '!AA56&lt;='Fórmulas '!$E$8,'Fórmulas '!$F$8,IF('Gestión de Riesgos '!AA56&lt;='Fórmulas '!$E$9,'Fórmulas '!$F$9)))))</f>
        <v>0.2</v>
      </c>
      <c r="AC56" s="201" t="s">
        <v>524</v>
      </c>
      <c r="AD56" s="240">
        <v>0.4</v>
      </c>
      <c r="AE56" s="242" t="s">
        <v>507</v>
      </c>
      <c r="AF56" s="243" t="s">
        <v>90</v>
      </c>
      <c r="AG56" s="347" t="s">
        <v>82</v>
      </c>
      <c r="AH56" s="201" t="s">
        <v>1081</v>
      </c>
      <c r="AI56" s="392" t="s">
        <v>82</v>
      </c>
      <c r="AJ56" s="447" t="s">
        <v>1082</v>
      </c>
      <c r="AK56" s="291" t="s">
        <v>82</v>
      </c>
      <c r="AL56" s="77" t="s">
        <v>1073</v>
      </c>
      <c r="AM56" s="411"/>
      <c r="AN56" s="77" t="s">
        <v>1592</v>
      </c>
      <c r="AO56" s="157" t="s">
        <v>82</v>
      </c>
      <c r="AP56" s="449" t="s">
        <v>1098</v>
      </c>
      <c r="AQ56" s="77" t="s">
        <v>82</v>
      </c>
      <c r="AR56" s="165" t="s">
        <v>1590</v>
      </c>
      <c r="AS56" s="360" t="s">
        <v>709</v>
      </c>
    </row>
    <row r="57" spans="1:45" s="1" customFormat="1" ht="123" customHeight="1" x14ac:dyDescent="0.25">
      <c r="A57" s="207" t="s">
        <v>253</v>
      </c>
      <c r="B57" s="305" t="s">
        <v>1099</v>
      </c>
      <c r="C57" s="207" t="s">
        <v>660</v>
      </c>
      <c r="D57" s="207" t="s">
        <v>651</v>
      </c>
      <c r="E57" s="266" t="s">
        <v>1100</v>
      </c>
      <c r="F57" s="229" t="s">
        <v>1093</v>
      </c>
      <c r="G57" s="229" t="s">
        <v>1101</v>
      </c>
      <c r="H57" s="227" t="s">
        <v>591</v>
      </c>
      <c r="I57" s="254" t="s">
        <v>503</v>
      </c>
      <c r="J57" s="201" t="s">
        <v>540</v>
      </c>
      <c r="K57" s="240">
        <v>0.6</v>
      </c>
      <c r="L57" s="201" t="s">
        <v>552</v>
      </c>
      <c r="M57" s="240">
        <v>0.8</v>
      </c>
      <c r="N57" s="218" t="s">
        <v>553</v>
      </c>
      <c r="O57" s="239">
        <v>0.48</v>
      </c>
      <c r="P57" s="251" t="s">
        <v>1102</v>
      </c>
      <c r="Q57" s="243" t="s">
        <v>1103</v>
      </c>
      <c r="R57" s="251" t="s">
        <v>1097</v>
      </c>
      <c r="S57" s="201" t="s">
        <v>87</v>
      </c>
      <c r="T57" s="201" t="s">
        <v>88</v>
      </c>
      <c r="U57" s="239">
        <v>0.25</v>
      </c>
      <c r="V57" s="239">
        <v>0.15</v>
      </c>
      <c r="W57" s="201" t="s">
        <v>509</v>
      </c>
      <c r="X57" s="201" t="s">
        <v>510</v>
      </c>
      <c r="Y57" s="201" t="s">
        <v>529</v>
      </c>
      <c r="Z57" s="240">
        <v>0.36</v>
      </c>
      <c r="AA57" s="241" t="s">
        <v>523</v>
      </c>
      <c r="AB57" s="152">
        <f>IF(AA57&lt;='Fórmulas '!$E$5,'Fórmulas '!$F$5,IF('Gestión de Riesgos '!AA57&lt;='Fórmulas '!$E$6,'Fórmulas '!$F$6,IF('Gestión de Riesgos '!AA57&lt;='Fórmulas '!$E$7,'Fórmulas '!$F$7,IF('Gestión de Riesgos '!AA57&lt;='Fórmulas '!$E$8,'Fórmulas '!$F$8,IF('Gestión de Riesgos '!AA57&lt;='Fórmulas '!$E$9,'Fórmulas '!$F$9)))))</f>
        <v>0.2</v>
      </c>
      <c r="AC57" s="201" t="s">
        <v>524</v>
      </c>
      <c r="AD57" s="240">
        <v>0.4</v>
      </c>
      <c r="AE57" s="242" t="s">
        <v>507</v>
      </c>
      <c r="AF57" s="243" t="s">
        <v>90</v>
      </c>
      <c r="AG57" s="347" t="s">
        <v>82</v>
      </c>
      <c r="AH57" s="201" t="s">
        <v>1081</v>
      </c>
      <c r="AI57" s="392" t="s">
        <v>82</v>
      </c>
      <c r="AJ57" s="450" t="s">
        <v>1082</v>
      </c>
      <c r="AK57" s="291" t="s">
        <v>82</v>
      </c>
      <c r="AL57" s="77" t="s">
        <v>1073</v>
      </c>
      <c r="AM57" s="411"/>
      <c r="AN57" s="77" t="s">
        <v>1592</v>
      </c>
      <c r="AO57" s="157" t="s">
        <v>82</v>
      </c>
      <c r="AP57" s="216" t="s">
        <v>1104</v>
      </c>
      <c r="AQ57" s="77" t="s">
        <v>82</v>
      </c>
      <c r="AR57" s="165" t="s">
        <v>1591</v>
      </c>
      <c r="AS57" s="360" t="s">
        <v>709</v>
      </c>
    </row>
    <row r="58" spans="1:45" s="1" customFormat="1" ht="107.25" customHeight="1" x14ac:dyDescent="0.25">
      <c r="A58" s="207" t="s">
        <v>277</v>
      </c>
      <c r="B58" s="207" t="s">
        <v>1105</v>
      </c>
      <c r="C58" s="207" t="s">
        <v>658</v>
      </c>
      <c r="D58" s="145" t="str">
        <f>VLOOKUP(A58,'Fórmulas '!$F$47:$G$68,2,FALSE)</f>
        <v>Jefe de Oficina de Talento Humano</v>
      </c>
      <c r="E58" s="207" t="s">
        <v>1106</v>
      </c>
      <c r="F58" s="207" t="s">
        <v>1107</v>
      </c>
      <c r="G58" s="207" t="s">
        <v>1108</v>
      </c>
      <c r="H58" s="254" t="s">
        <v>589</v>
      </c>
      <c r="I58" s="207" t="s">
        <v>503</v>
      </c>
      <c r="J58" s="201" t="s">
        <v>523</v>
      </c>
      <c r="K58" s="237">
        <v>0.4</v>
      </c>
      <c r="L58" s="201" t="s">
        <v>530</v>
      </c>
      <c r="M58" s="237">
        <v>0.6</v>
      </c>
      <c r="N58" s="238" t="s">
        <v>541</v>
      </c>
      <c r="O58" s="239">
        <v>0.24</v>
      </c>
      <c r="P58" s="77" t="s">
        <v>1109</v>
      </c>
      <c r="Q58" s="243" t="s">
        <v>296</v>
      </c>
      <c r="R58" s="77" t="s">
        <v>1110</v>
      </c>
      <c r="S58" s="201" t="s">
        <v>87</v>
      </c>
      <c r="T58" s="201" t="s">
        <v>373</v>
      </c>
      <c r="U58" s="239">
        <v>0.15</v>
      </c>
      <c r="V58" s="239">
        <v>0.15</v>
      </c>
      <c r="W58" s="201" t="s">
        <v>509</v>
      </c>
      <c r="X58" s="201" t="s">
        <v>510</v>
      </c>
      <c r="Y58" s="201" t="s">
        <v>511</v>
      </c>
      <c r="Z58" s="240">
        <v>0.28000000000000003</v>
      </c>
      <c r="AA58" s="241" t="s">
        <v>523</v>
      </c>
      <c r="AB58" s="240">
        <v>0.2</v>
      </c>
      <c r="AC58" s="243" t="s">
        <v>506</v>
      </c>
      <c r="AD58" s="240">
        <v>0.2</v>
      </c>
      <c r="AE58" s="242" t="s">
        <v>507</v>
      </c>
      <c r="AF58" s="224" t="s">
        <v>90</v>
      </c>
      <c r="AG58" s="347" t="s">
        <v>82</v>
      </c>
      <c r="AH58" s="77" t="s">
        <v>1111</v>
      </c>
      <c r="AI58" s="291" t="s">
        <v>82</v>
      </c>
      <c r="AJ58" s="451" t="s">
        <v>1112</v>
      </c>
      <c r="AK58" s="291" t="s">
        <v>82</v>
      </c>
      <c r="AL58" s="77" t="s">
        <v>1113</v>
      </c>
      <c r="AM58" s="291" t="s">
        <v>82</v>
      </c>
      <c r="AN58" s="77" t="s">
        <v>1114</v>
      </c>
      <c r="AO58" s="157" t="s">
        <v>82</v>
      </c>
      <c r="AP58" s="216" t="s">
        <v>1115</v>
      </c>
      <c r="AQ58" s="77" t="s">
        <v>82</v>
      </c>
      <c r="AR58" s="165" t="s">
        <v>1593</v>
      </c>
      <c r="AS58" s="360" t="s">
        <v>709</v>
      </c>
    </row>
    <row r="59" spans="1:45" s="1" customFormat="1" ht="93" customHeight="1" x14ac:dyDescent="0.25">
      <c r="A59" s="207" t="s">
        <v>277</v>
      </c>
      <c r="B59" s="207" t="s">
        <v>1116</v>
      </c>
      <c r="C59" s="207" t="s">
        <v>658</v>
      </c>
      <c r="D59" s="207" t="s">
        <v>659</v>
      </c>
      <c r="E59" s="207" t="s">
        <v>1106</v>
      </c>
      <c r="F59" s="207" t="s">
        <v>1107</v>
      </c>
      <c r="G59" s="207" t="s">
        <v>1108</v>
      </c>
      <c r="H59" s="254" t="s">
        <v>589</v>
      </c>
      <c r="I59" s="207" t="s">
        <v>503</v>
      </c>
      <c r="J59" s="201" t="s">
        <v>523</v>
      </c>
      <c r="K59" s="240">
        <v>0.4</v>
      </c>
      <c r="L59" s="201" t="s">
        <v>530</v>
      </c>
      <c r="M59" s="240">
        <v>0.6</v>
      </c>
      <c r="N59" s="238" t="s">
        <v>541</v>
      </c>
      <c r="O59" s="239">
        <v>0.24</v>
      </c>
      <c r="P59" s="77" t="s">
        <v>1117</v>
      </c>
      <c r="Q59" s="243" t="s">
        <v>296</v>
      </c>
      <c r="R59" s="201" t="s">
        <v>1118</v>
      </c>
      <c r="S59" s="243" t="s">
        <v>87</v>
      </c>
      <c r="T59" s="201" t="s">
        <v>373</v>
      </c>
      <c r="U59" s="239">
        <v>0.15</v>
      </c>
      <c r="V59" s="239">
        <v>0.15</v>
      </c>
      <c r="W59" s="201" t="s">
        <v>509</v>
      </c>
      <c r="X59" s="201" t="s">
        <v>510</v>
      </c>
      <c r="Y59" s="201" t="s">
        <v>511</v>
      </c>
      <c r="Z59" s="240">
        <v>0.28000000000000003</v>
      </c>
      <c r="AA59" s="241" t="s">
        <v>523</v>
      </c>
      <c r="AB59" s="240">
        <v>0.2</v>
      </c>
      <c r="AC59" s="243" t="s">
        <v>506</v>
      </c>
      <c r="AD59" s="240">
        <v>0.2</v>
      </c>
      <c r="AE59" s="242" t="s">
        <v>507</v>
      </c>
      <c r="AF59" s="224" t="s">
        <v>90</v>
      </c>
      <c r="AG59" s="347" t="s">
        <v>82</v>
      </c>
      <c r="AH59" s="77" t="s">
        <v>1119</v>
      </c>
      <c r="AI59" s="291" t="s">
        <v>82</v>
      </c>
      <c r="AJ59" s="201" t="s">
        <v>1120</v>
      </c>
      <c r="AK59" s="291" t="s">
        <v>82</v>
      </c>
      <c r="AL59" s="77" t="s">
        <v>1121</v>
      </c>
      <c r="AM59" s="291" t="s">
        <v>82</v>
      </c>
      <c r="AN59" s="77" t="s">
        <v>1122</v>
      </c>
      <c r="AO59" s="157" t="s">
        <v>82</v>
      </c>
      <c r="AP59" s="216" t="s">
        <v>1123</v>
      </c>
      <c r="AQ59" s="77" t="s">
        <v>82</v>
      </c>
      <c r="AR59" s="165" t="s">
        <v>1594</v>
      </c>
      <c r="AS59" s="360" t="s">
        <v>709</v>
      </c>
    </row>
    <row r="60" spans="1:45" s="1" customFormat="1" ht="96" customHeight="1" x14ac:dyDescent="0.25">
      <c r="A60" s="207" t="s">
        <v>277</v>
      </c>
      <c r="B60" s="305" t="s">
        <v>1124</v>
      </c>
      <c r="C60" s="207" t="s">
        <v>658</v>
      </c>
      <c r="D60" s="207" t="s">
        <v>659</v>
      </c>
      <c r="E60" s="207" t="s">
        <v>1125</v>
      </c>
      <c r="F60" s="207" t="s">
        <v>1126</v>
      </c>
      <c r="G60" s="207" t="s">
        <v>1127</v>
      </c>
      <c r="H60" s="207" t="s">
        <v>591</v>
      </c>
      <c r="I60" s="207" t="s">
        <v>503</v>
      </c>
      <c r="J60" s="201" t="s">
        <v>551</v>
      </c>
      <c r="K60" s="240">
        <v>0.8</v>
      </c>
      <c r="L60" s="201" t="s">
        <v>552</v>
      </c>
      <c r="M60" s="240">
        <v>0.8</v>
      </c>
      <c r="N60" s="218" t="s">
        <v>576</v>
      </c>
      <c r="O60" s="239">
        <v>0.64</v>
      </c>
      <c r="P60" s="357" t="s">
        <v>1128</v>
      </c>
      <c r="Q60" s="243" t="s">
        <v>296</v>
      </c>
      <c r="R60" s="201" t="s">
        <v>1129</v>
      </c>
      <c r="S60" s="243" t="s">
        <v>87</v>
      </c>
      <c r="T60" s="201" t="s">
        <v>88</v>
      </c>
      <c r="U60" s="239">
        <v>0.25</v>
      </c>
      <c r="V60" s="239">
        <v>0.15</v>
      </c>
      <c r="W60" s="201" t="s">
        <v>527</v>
      </c>
      <c r="X60" s="201" t="s">
        <v>510</v>
      </c>
      <c r="Y60" s="201" t="s">
        <v>511</v>
      </c>
      <c r="Z60" s="240">
        <v>0.48</v>
      </c>
      <c r="AA60" s="238" t="s">
        <v>540</v>
      </c>
      <c r="AB60" s="240">
        <v>0.4</v>
      </c>
      <c r="AC60" s="201" t="s">
        <v>524</v>
      </c>
      <c r="AD60" s="240">
        <v>0.4</v>
      </c>
      <c r="AE60" s="238" t="s">
        <v>541</v>
      </c>
      <c r="AF60" s="224" t="s">
        <v>90</v>
      </c>
      <c r="AG60" s="347" t="s">
        <v>82</v>
      </c>
      <c r="AH60" s="77" t="s">
        <v>1130</v>
      </c>
      <c r="AI60" s="291" t="s">
        <v>82</v>
      </c>
      <c r="AJ60" s="452" t="s">
        <v>1131</v>
      </c>
      <c r="AK60" s="291" t="s">
        <v>82</v>
      </c>
      <c r="AL60" s="77" t="s">
        <v>1132</v>
      </c>
      <c r="AM60" s="291" t="s">
        <v>82</v>
      </c>
      <c r="AN60" s="77" t="s">
        <v>1133</v>
      </c>
      <c r="AO60" s="157" t="s">
        <v>82</v>
      </c>
      <c r="AP60" s="216" t="s">
        <v>1134</v>
      </c>
      <c r="AQ60" s="77" t="s">
        <v>82</v>
      </c>
      <c r="AR60" s="174" t="s">
        <v>1595</v>
      </c>
      <c r="AS60" s="360" t="s">
        <v>709</v>
      </c>
    </row>
    <row r="61" spans="1:45" s="1" customFormat="1" ht="93.75" customHeight="1" x14ac:dyDescent="0.25">
      <c r="A61" s="207" t="s">
        <v>277</v>
      </c>
      <c r="B61" s="305" t="s">
        <v>1135</v>
      </c>
      <c r="C61" s="207" t="s">
        <v>658</v>
      </c>
      <c r="D61" s="207" t="s">
        <v>659</v>
      </c>
      <c r="E61" s="207" t="s">
        <v>1125</v>
      </c>
      <c r="F61" s="207" t="s">
        <v>1126</v>
      </c>
      <c r="G61" s="207" t="s">
        <v>1127</v>
      </c>
      <c r="H61" s="207" t="s">
        <v>591</v>
      </c>
      <c r="I61" s="207" t="s">
        <v>503</v>
      </c>
      <c r="J61" s="201" t="s">
        <v>551</v>
      </c>
      <c r="K61" s="240">
        <v>0.8</v>
      </c>
      <c r="L61" s="201" t="s">
        <v>552</v>
      </c>
      <c r="M61" s="240">
        <v>0.8</v>
      </c>
      <c r="N61" s="218" t="s">
        <v>576</v>
      </c>
      <c r="O61" s="239">
        <v>0.64</v>
      </c>
      <c r="P61" s="357" t="s">
        <v>1136</v>
      </c>
      <c r="Q61" s="243" t="s">
        <v>296</v>
      </c>
      <c r="R61" s="201" t="s">
        <v>1137</v>
      </c>
      <c r="S61" s="243" t="s">
        <v>87</v>
      </c>
      <c r="T61" s="201" t="s">
        <v>88</v>
      </c>
      <c r="U61" s="239">
        <v>0.25</v>
      </c>
      <c r="V61" s="239">
        <v>0.15</v>
      </c>
      <c r="W61" s="201" t="s">
        <v>527</v>
      </c>
      <c r="X61" s="201" t="s">
        <v>510</v>
      </c>
      <c r="Y61" s="201" t="s">
        <v>511</v>
      </c>
      <c r="Z61" s="240">
        <v>0.48</v>
      </c>
      <c r="AA61" s="238" t="s">
        <v>540</v>
      </c>
      <c r="AB61" s="240">
        <v>0.4</v>
      </c>
      <c r="AC61" s="201" t="s">
        <v>524</v>
      </c>
      <c r="AD61" s="240">
        <v>0.4</v>
      </c>
      <c r="AE61" s="238" t="s">
        <v>541</v>
      </c>
      <c r="AF61" s="224" t="s">
        <v>90</v>
      </c>
      <c r="AG61" s="347" t="s">
        <v>82</v>
      </c>
      <c r="AH61" s="77" t="s">
        <v>1138</v>
      </c>
      <c r="AI61" s="291" t="s">
        <v>82</v>
      </c>
      <c r="AJ61" s="208" t="s">
        <v>1139</v>
      </c>
      <c r="AK61" s="291" t="s">
        <v>82</v>
      </c>
      <c r="AL61" s="77" t="s">
        <v>1140</v>
      </c>
      <c r="AM61" s="291" t="s">
        <v>82</v>
      </c>
      <c r="AN61" s="453" t="s">
        <v>1141</v>
      </c>
      <c r="AO61" s="157" t="s">
        <v>82</v>
      </c>
      <c r="AP61" s="216" t="s">
        <v>1142</v>
      </c>
      <c r="AQ61" s="77" t="s">
        <v>82</v>
      </c>
      <c r="AR61" s="174" t="s">
        <v>1596</v>
      </c>
      <c r="AS61" s="360" t="s">
        <v>709</v>
      </c>
    </row>
    <row r="62" spans="1:45" s="1" customFormat="1" ht="69" customHeight="1" x14ac:dyDescent="0.25">
      <c r="A62" s="207" t="s">
        <v>277</v>
      </c>
      <c r="B62" s="305" t="s">
        <v>1143</v>
      </c>
      <c r="C62" s="207" t="s">
        <v>658</v>
      </c>
      <c r="D62" s="207" t="s">
        <v>659</v>
      </c>
      <c r="E62" s="207" t="s">
        <v>1125</v>
      </c>
      <c r="F62" s="207" t="s">
        <v>1126</v>
      </c>
      <c r="G62" s="207" t="s">
        <v>1127</v>
      </c>
      <c r="H62" s="207" t="s">
        <v>591</v>
      </c>
      <c r="I62" s="207" t="s">
        <v>503</v>
      </c>
      <c r="J62" s="201" t="s">
        <v>551</v>
      </c>
      <c r="K62" s="240">
        <v>0.8</v>
      </c>
      <c r="L62" s="201" t="s">
        <v>552</v>
      </c>
      <c r="M62" s="240">
        <v>0.8</v>
      </c>
      <c r="N62" s="218" t="s">
        <v>576</v>
      </c>
      <c r="O62" s="239">
        <v>0.64</v>
      </c>
      <c r="P62" s="357" t="s">
        <v>1144</v>
      </c>
      <c r="Q62" s="243" t="s">
        <v>296</v>
      </c>
      <c r="R62" s="201" t="s">
        <v>1145</v>
      </c>
      <c r="S62" s="243" t="s">
        <v>87</v>
      </c>
      <c r="T62" s="201" t="s">
        <v>88</v>
      </c>
      <c r="U62" s="239">
        <v>0.25</v>
      </c>
      <c r="V62" s="239">
        <v>0.15</v>
      </c>
      <c r="W62" s="201" t="s">
        <v>527</v>
      </c>
      <c r="X62" s="201" t="s">
        <v>510</v>
      </c>
      <c r="Y62" s="201" t="s">
        <v>511</v>
      </c>
      <c r="Z62" s="240">
        <v>0.48</v>
      </c>
      <c r="AA62" s="238" t="s">
        <v>540</v>
      </c>
      <c r="AB62" s="240">
        <v>0.4</v>
      </c>
      <c r="AC62" s="243" t="s">
        <v>524</v>
      </c>
      <c r="AD62" s="240">
        <v>0.4</v>
      </c>
      <c r="AE62" s="238" t="s">
        <v>541</v>
      </c>
      <c r="AF62" s="224" t="s">
        <v>90</v>
      </c>
      <c r="AG62" s="347" t="s">
        <v>82</v>
      </c>
      <c r="AH62" s="229" t="s">
        <v>1146</v>
      </c>
      <c r="AI62" s="291" t="s">
        <v>82</v>
      </c>
      <c r="AJ62" s="208" t="s">
        <v>1147</v>
      </c>
      <c r="AK62" s="291" t="s">
        <v>82</v>
      </c>
      <c r="AL62" s="77" t="s">
        <v>1148</v>
      </c>
      <c r="AM62" s="291" t="s">
        <v>82</v>
      </c>
      <c r="AN62" s="77" t="s">
        <v>1149</v>
      </c>
      <c r="AO62" s="157" t="s">
        <v>82</v>
      </c>
      <c r="AP62" s="216" t="s">
        <v>1150</v>
      </c>
      <c r="AQ62" s="77" t="s">
        <v>82</v>
      </c>
      <c r="AR62" s="174" t="s">
        <v>1597</v>
      </c>
      <c r="AS62" s="360" t="s">
        <v>709</v>
      </c>
    </row>
    <row r="63" spans="1:45" s="1" customFormat="1" ht="110.25" customHeight="1" x14ac:dyDescent="0.25">
      <c r="A63" s="207" t="s">
        <v>277</v>
      </c>
      <c r="B63" s="207" t="s">
        <v>1151</v>
      </c>
      <c r="C63" s="207" t="s">
        <v>658</v>
      </c>
      <c r="D63" s="207" t="s">
        <v>659</v>
      </c>
      <c r="E63" s="207" t="s">
        <v>1152</v>
      </c>
      <c r="F63" s="207" t="s">
        <v>1153</v>
      </c>
      <c r="G63" s="207" t="s">
        <v>1154</v>
      </c>
      <c r="H63" s="254" t="s">
        <v>589</v>
      </c>
      <c r="I63" s="207" t="s">
        <v>503</v>
      </c>
      <c r="J63" s="254" t="s">
        <v>540</v>
      </c>
      <c r="K63" s="240">
        <v>0.6</v>
      </c>
      <c r="L63" s="254" t="s">
        <v>530</v>
      </c>
      <c r="M63" s="240">
        <v>0.6</v>
      </c>
      <c r="N63" s="238" t="s">
        <v>541</v>
      </c>
      <c r="O63" s="239">
        <v>0.36</v>
      </c>
      <c r="P63" s="357" t="s">
        <v>1155</v>
      </c>
      <c r="Q63" s="243" t="s">
        <v>296</v>
      </c>
      <c r="R63" s="357" t="s">
        <v>1156</v>
      </c>
      <c r="S63" s="243" t="s">
        <v>87</v>
      </c>
      <c r="T63" s="201" t="s">
        <v>88</v>
      </c>
      <c r="U63" s="239">
        <v>0.25</v>
      </c>
      <c r="V63" s="239">
        <v>0.15</v>
      </c>
      <c r="W63" s="201" t="s">
        <v>527</v>
      </c>
      <c r="X63" s="201" t="s">
        <v>510</v>
      </c>
      <c r="Y63" s="201" t="s">
        <v>511</v>
      </c>
      <c r="Z63" s="240">
        <v>0.36</v>
      </c>
      <c r="AA63" s="241" t="s">
        <v>523</v>
      </c>
      <c r="AB63" s="240">
        <v>0.2</v>
      </c>
      <c r="AC63" s="254" t="s">
        <v>506</v>
      </c>
      <c r="AD63" s="240">
        <v>0.2</v>
      </c>
      <c r="AE63" s="242" t="s">
        <v>507</v>
      </c>
      <c r="AF63" s="254"/>
      <c r="AG63" s="347" t="s">
        <v>82</v>
      </c>
      <c r="AH63" s="77" t="s">
        <v>1157</v>
      </c>
      <c r="AI63" s="291" t="s">
        <v>82</v>
      </c>
      <c r="AJ63" s="208" t="s">
        <v>1158</v>
      </c>
      <c r="AK63" s="291" t="s">
        <v>82</v>
      </c>
      <c r="AL63" s="77" t="s">
        <v>1159</v>
      </c>
      <c r="AM63" s="291" t="s">
        <v>82</v>
      </c>
      <c r="AN63" s="77" t="s">
        <v>1160</v>
      </c>
      <c r="AO63" s="157" t="s">
        <v>82</v>
      </c>
      <c r="AP63" s="216" t="s">
        <v>1161</v>
      </c>
      <c r="AQ63" s="77" t="s">
        <v>82</v>
      </c>
      <c r="AR63" s="174" t="s">
        <v>1598</v>
      </c>
      <c r="AS63" s="360" t="s">
        <v>709</v>
      </c>
    </row>
    <row r="64" spans="1:45" s="1" customFormat="1" ht="110.25" customHeight="1" x14ac:dyDescent="0.25">
      <c r="A64" s="207" t="s">
        <v>277</v>
      </c>
      <c r="B64" s="207" t="s">
        <v>1162</v>
      </c>
      <c r="C64" s="207" t="s">
        <v>658</v>
      </c>
      <c r="D64" s="207" t="s">
        <v>659</v>
      </c>
      <c r="E64" s="207" t="s">
        <v>1152</v>
      </c>
      <c r="F64" s="207" t="s">
        <v>1153</v>
      </c>
      <c r="G64" s="207" t="s">
        <v>1154</v>
      </c>
      <c r="H64" s="254" t="s">
        <v>589</v>
      </c>
      <c r="I64" s="207" t="s">
        <v>503</v>
      </c>
      <c r="J64" s="254" t="s">
        <v>540</v>
      </c>
      <c r="K64" s="240">
        <v>0.6</v>
      </c>
      <c r="L64" s="243" t="s">
        <v>530</v>
      </c>
      <c r="M64" s="240">
        <v>0.6</v>
      </c>
      <c r="N64" s="238" t="s">
        <v>541</v>
      </c>
      <c r="O64" s="239">
        <v>0.36</v>
      </c>
      <c r="P64" s="357" t="s">
        <v>1163</v>
      </c>
      <c r="Q64" s="243" t="s">
        <v>296</v>
      </c>
      <c r="R64" s="201" t="s">
        <v>1164</v>
      </c>
      <c r="S64" s="243" t="s">
        <v>87</v>
      </c>
      <c r="T64" s="201" t="s">
        <v>88</v>
      </c>
      <c r="U64" s="239">
        <v>0.25</v>
      </c>
      <c r="V64" s="239">
        <v>0.15</v>
      </c>
      <c r="W64" s="201" t="s">
        <v>527</v>
      </c>
      <c r="X64" s="201" t="s">
        <v>510</v>
      </c>
      <c r="Y64" s="201" t="s">
        <v>511</v>
      </c>
      <c r="Z64" s="240">
        <v>0.36</v>
      </c>
      <c r="AA64" s="241" t="s">
        <v>523</v>
      </c>
      <c r="AB64" s="240">
        <v>0.2</v>
      </c>
      <c r="AC64" s="243" t="s">
        <v>506</v>
      </c>
      <c r="AD64" s="240">
        <v>0.2</v>
      </c>
      <c r="AE64" s="242" t="s">
        <v>507</v>
      </c>
      <c r="AF64" s="224" t="s">
        <v>90</v>
      </c>
      <c r="AG64" s="347" t="s">
        <v>82</v>
      </c>
      <c r="AH64" s="77" t="s">
        <v>1165</v>
      </c>
      <c r="AI64" s="291" t="s">
        <v>82</v>
      </c>
      <c r="AJ64" s="208" t="s">
        <v>1166</v>
      </c>
      <c r="AK64" s="291" t="s">
        <v>82</v>
      </c>
      <c r="AL64" s="77" t="s">
        <v>1167</v>
      </c>
      <c r="AM64" s="291" t="s">
        <v>82</v>
      </c>
      <c r="AN64" s="77" t="s">
        <v>1168</v>
      </c>
      <c r="AO64" s="157" t="s">
        <v>82</v>
      </c>
      <c r="AP64" s="216" t="s">
        <v>1169</v>
      </c>
      <c r="AQ64" s="77" t="s">
        <v>82</v>
      </c>
      <c r="AR64" s="174" t="s">
        <v>1599</v>
      </c>
      <c r="AS64" s="360" t="s">
        <v>709</v>
      </c>
    </row>
    <row r="65" spans="1:45" s="1" customFormat="1" ht="138.75" customHeight="1" x14ac:dyDescent="0.25">
      <c r="A65" s="207" t="s">
        <v>277</v>
      </c>
      <c r="B65" s="305" t="s">
        <v>1170</v>
      </c>
      <c r="C65" s="207" t="s">
        <v>658</v>
      </c>
      <c r="D65" s="207" t="s">
        <v>659</v>
      </c>
      <c r="E65" s="207" t="s">
        <v>1171</v>
      </c>
      <c r="F65" s="207" t="s">
        <v>1172</v>
      </c>
      <c r="G65" s="207" t="s">
        <v>1173</v>
      </c>
      <c r="H65" s="254" t="s">
        <v>591</v>
      </c>
      <c r="I65" s="207" t="s">
        <v>503</v>
      </c>
      <c r="J65" s="254" t="s">
        <v>540</v>
      </c>
      <c r="K65" s="240">
        <v>0.6</v>
      </c>
      <c r="L65" s="243" t="s">
        <v>524</v>
      </c>
      <c r="M65" s="240">
        <v>0.6</v>
      </c>
      <c r="N65" s="238" t="s">
        <v>541</v>
      </c>
      <c r="O65" s="239">
        <v>0.36</v>
      </c>
      <c r="P65" s="356" t="s">
        <v>1174</v>
      </c>
      <c r="Q65" s="243" t="s">
        <v>296</v>
      </c>
      <c r="R65" s="357" t="s">
        <v>1175</v>
      </c>
      <c r="S65" s="243" t="s">
        <v>87</v>
      </c>
      <c r="T65" s="201" t="s">
        <v>373</v>
      </c>
      <c r="U65" s="239">
        <v>0.15</v>
      </c>
      <c r="V65" s="239">
        <v>0.15</v>
      </c>
      <c r="W65" s="201" t="s">
        <v>527</v>
      </c>
      <c r="X65" s="201" t="s">
        <v>510</v>
      </c>
      <c r="Y65" s="201" t="s">
        <v>511</v>
      </c>
      <c r="Z65" s="240">
        <v>0.42</v>
      </c>
      <c r="AA65" s="238" t="s">
        <v>540</v>
      </c>
      <c r="AB65" s="240">
        <v>0.4</v>
      </c>
      <c r="AC65" s="283" t="s">
        <v>530</v>
      </c>
      <c r="AD65" s="240">
        <v>0.6</v>
      </c>
      <c r="AE65" s="238" t="s">
        <v>541</v>
      </c>
      <c r="AF65" s="311" t="s">
        <v>90</v>
      </c>
      <c r="AG65" s="347" t="s">
        <v>82</v>
      </c>
      <c r="AH65" s="229" t="s">
        <v>1176</v>
      </c>
      <c r="AI65" s="291" t="s">
        <v>82</v>
      </c>
      <c r="AJ65" s="208" t="s">
        <v>1177</v>
      </c>
      <c r="AK65" s="291" t="s">
        <v>82</v>
      </c>
      <c r="AL65" s="77" t="s">
        <v>1178</v>
      </c>
      <c r="AM65" s="291" t="s">
        <v>82</v>
      </c>
      <c r="AN65" s="77" t="s">
        <v>1179</v>
      </c>
      <c r="AO65" s="157" t="s">
        <v>82</v>
      </c>
      <c r="AP65" s="216" t="s">
        <v>1180</v>
      </c>
      <c r="AQ65" s="77" t="s">
        <v>82</v>
      </c>
      <c r="AR65" s="174" t="s">
        <v>1600</v>
      </c>
      <c r="AS65" s="360" t="s">
        <v>709</v>
      </c>
    </row>
    <row r="66" spans="1:45" s="1" customFormat="1" ht="148.5" customHeight="1" x14ac:dyDescent="0.25">
      <c r="A66" s="207" t="s">
        <v>277</v>
      </c>
      <c r="B66" s="305" t="s">
        <v>1181</v>
      </c>
      <c r="C66" s="207" t="s">
        <v>658</v>
      </c>
      <c r="D66" s="207" t="s">
        <v>659</v>
      </c>
      <c r="E66" s="207" t="s">
        <v>1182</v>
      </c>
      <c r="F66" s="207" t="s">
        <v>1183</v>
      </c>
      <c r="G66" s="207" t="s">
        <v>1184</v>
      </c>
      <c r="H66" s="254" t="s">
        <v>591</v>
      </c>
      <c r="I66" s="207" t="s">
        <v>503</v>
      </c>
      <c r="J66" s="254" t="s">
        <v>540</v>
      </c>
      <c r="K66" s="240">
        <v>0.6</v>
      </c>
      <c r="L66" s="243" t="s">
        <v>530</v>
      </c>
      <c r="M66" s="240">
        <v>0.6</v>
      </c>
      <c r="N66" s="238" t="s">
        <v>541</v>
      </c>
      <c r="O66" s="239">
        <v>0.36</v>
      </c>
      <c r="P66" s="356" t="s">
        <v>1185</v>
      </c>
      <c r="Q66" s="243" t="s">
        <v>296</v>
      </c>
      <c r="R66" s="77" t="s">
        <v>1186</v>
      </c>
      <c r="S66" s="243" t="s">
        <v>87</v>
      </c>
      <c r="T66" s="243" t="s">
        <v>88</v>
      </c>
      <c r="U66" s="239">
        <v>0.25</v>
      </c>
      <c r="V66" s="239">
        <v>0.15</v>
      </c>
      <c r="W66" s="201" t="s">
        <v>527</v>
      </c>
      <c r="X66" s="201" t="s">
        <v>510</v>
      </c>
      <c r="Y66" s="243" t="s">
        <v>511</v>
      </c>
      <c r="Z66" s="240">
        <v>0.36</v>
      </c>
      <c r="AA66" s="241" t="s">
        <v>523</v>
      </c>
      <c r="AB66" s="240">
        <v>0.2</v>
      </c>
      <c r="AC66" s="243" t="s">
        <v>506</v>
      </c>
      <c r="AD66" s="240">
        <v>0.2</v>
      </c>
      <c r="AE66" s="242" t="s">
        <v>507</v>
      </c>
      <c r="AF66" s="243" t="s">
        <v>90</v>
      </c>
      <c r="AG66" s="347" t="s">
        <v>82</v>
      </c>
      <c r="AH66" s="229" t="s">
        <v>1187</v>
      </c>
      <c r="AI66" s="291" t="s">
        <v>82</v>
      </c>
      <c r="AJ66" s="208" t="s">
        <v>1188</v>
      </c>
      <c r="AK66" s="291" t="s">
        <v>82</v>
      </c>
      <c r="AL66" s="147" t="s">
        <v>1189</v>
      </c>
      <c r="AM66" s="291" t="s">
        <v>82</v>
      </c>
      <c r="AN66" s="77" t="s">
        <v>1190</v>
      </c>
      <c r="AO66" s="157" t="s">
        <v>82</v>
      </c>
      <c r="AP66" s="201" t="s">
        <v>1191</v>
      </c>
      <c r="AQ66" s="77" t="s">
        <v>82</v>
      </c>
      <c r="AR66" s="77" t="s">
        <v>1601</v>
      </c>
      <c r="AS66" s="360" t="s">
        <v>709</v>
      </c>
    </row>
    <row r="67" spans="1:45" s="1" customFormat="1" ht="307.5" customHeight="1" x14ac:dyDescent="0.25">
      <c r="A67" s="207" t="s">
        <v>277</v>
      </c>
      <c r="B67" s="312" t="s">
        <v>1192</v>
      </c>
      <c r="C67" s="207" t="s">
        <v>658</v>
      </c>
      <c r="D67" s="207" t="s">
        <v>659</v>
      </c>
      <c r="E67" s="254" t="s">
        <v>1193</v>
      </c>
      <c r="F67" s="207" t="s">
        <v>1194</v>
      </c>
      <c r="G67" s="207" t="s">
        <v>1195</v>
      </c>
      <c r="H67" s="254" t="s">
        <v>589</v>
      </c>
      <c r="I67" s="207" t="s">
        <v>503</v>
      </c>
      <c r="J67" s="254" t="s">
        <v>540</v>
      </c>
      <c r="K67" s="274">
        <v>0.6</v>
      </c>
      <c r="L67" s="254" t="s">
        <v>530</v>
      </c>
      <c r="M67" s="274">
        <v>0.6</v>
      </c>
      <c r="N67" s="238" t="s">
        <v>541</v>
      </c>
      <c r="O67" s="250">
        <v>0.36</v>
      </c>
      <c r="P67" s="372" t="s">
        <v>1196</v>
      </c>
      <c r="Q67" s="254" t="s">
        <v>296</v>
      </c>
      <c r="R67" s="77" t="s">
        <v>1197</v>
      </c>
      <c r="S67" s="254" t="s">
        <v>87</v>
      </c>
      <c r="T67" s="207" t="s">
        <v>373</v>
      </c>
      <c r="U67" s="250">
        <v>0.15</v>
      </c>
      <c r="V67" s="250">
        <v>0.15</v>
      </c>
      <c r="W67" s="207" t="s">
        <v>527</v>
      </c>
      <c r="X67" s="207" t="s">
        <v>510</v>
      </c>
      <c r="Y67" s="254" t="s">
        <v>511</v>
      </c>
      <c r="Z67" s="274">
        <v>0.42</v>
      </c>
      <c r="AA67" s="238" t="s">
        <v>540</v>
      </c>
      <c r="AB67" s="240">
        <v>0.4</v>
      </c>
      <c r="AC67" s="254" t="s">
        <v>530</v>
      </c>
      <c r="AD67" s="274">
        <v>0.6</v>
      </c>
      <c r="AE67" s="238" t="s">
        <v>541</v>
      </c>
      <c r="AF67" s="254" t="s">
        <v>90</v>
      </c>
      <c r="AG67" s="361" t="s">
        <v>82</v>
      </c>
      <c r="AH67" s="145" t="s">
        <v>1198</v>
      </c>
      <c r="AI67" s="291" t="s">
        <v>82</v>
      </c>
      <c r="AJ67" s="208" t="s">
        <v>1199</v>
      </c>
      <c r="AK67" s="291" t="s">
        <v>82</v>
      </c>
      <c r="AL67" s="147" t="s">
        <v>1200</v>
      </c>
      <c r="AM67" s="291" t="s">
        <v>82</v>
      </c>
      <c r="AN67" s="77" t="s">
        <v>1201</v>
      </c>
      <c r="AO67" s="157" t="s">
        <v>82</v>
      </c>
      <c r="AP67" s="261" t="s">
        <v>1202</v>
      </c>
      <c r="AQ67" s="77" t="s">
        <v>82</v>
      </c>
      <c r="AR67" s="473" t="s">
        <v>1602</v>
      </c>
      <c r="AS67" s="360" t="s">
        <v>709</v>
      </c>
    </row>
    <row r="68" spans="1:45" s="1" customFormat="1" ht="134.25" customHeight="1" x14ac:dyDescent="0.25">
      <c r="A68" s="207" t="s">
        <v>302</v>
      </c>
      <c r="B68" s="199" t="s">
        <v>1203</v>
      </c>
      <c r="C68" s="207" t="s">
        <v>656</v>
      </c>
      <c r="D68" s="207" t="s">
        <v>1204</v>
      </c>
      <c r="E68" s="207" t="s">
        <v>1205</v>
      </c>
      <c r="F68" s="207" t="s">
        <v>1206</v>
      </c>
      <c r="G68" s="207" t="s">
        <v>1207</v>
      </c>
      <c r="H68" s="207" t="s">
        <v>589</v>
      </c>
      <c r="I68" s="207" t="s">
        <v>503</v>
      </c>
      <c r="J68" s="254" t="s">
        <v>551</v>
      </c>
      <c r="K68" s="240">
        <v>0.8</v>
      </c>
      <c r="L68" s="254" t="s">
        <v>552</v>
      </c>
      <c r="M68" s="240">
        <v>0.8</v>
      </c>
      <c r="N68" s="218" t="s">
        <v>576</v>
      </c>
      <c r="O68" s="239">
        <v>0.64</v>
      </c>
      <c r="P68" s="357" t="s">
        <v>1208</v>
      </c>
      <c r="Q68" s="243" t="s">
        <v>143</v>
      </c>
      <c r="R68" s="77" t="s">
        <v>1209</v>
      </c>
      <c r="S68" s="254" t="s">
        <v>87</v>
      </c>
      <c r="T68" s="254" t="s">
        <v>88</v>
      </c>
      <c r="U68" s="239">
        <v>0.25</v>
      </c>
      <c r="V68" s="239">
        <v>0.15</v>
      </c>
      <c r="W68" s="254" t="s">
        <v>509</v>
      </c>
      <c r="X68" s="254" t="s">
        <v>510</v>
      </c>
      <c r="Y68" s="254" t="s">
        <v>511</v>
      </c>
      <c r="Z68" s="240">
        <v>0.48</v>
      </c>
      <c r="AA68" s="238" t="s">
        <v>540</v>
      </c>
      <c r="AB68" s="240">
        <v>0.4</v>
      </c>
      <c r="AC68" s="254" t="s">
        <v>524</v>
      </c>
      <c r="AD68" s="240">
        <v>0.4</v>
      </c>
      <c r="AE68" s="313" t="s">
        <v>541</v>
      </c>
      <c r="AF68" s="254" t="s">
        <v>545</v>
      </c>
      <c r="AG68" s="410" t="s">
        <v>78</v>
      </c>
      <c r="AH68" s="77" t="s">
        <v>1210</v>
      </c>
      <c r="AI68" s="394" t="s">
        <v>78</v>
      </c>
      <c r="AJ68" s="269" t="s">
        <v>1211</v>
      </c>
      <c r="AK68" s="409" t="s">
        <v>78</v>
      </c>
      <c r="AL68" s="147" t="s">
        <v>1212</v>
      </c>
      <c r="AM68" s="423" t="s">
        <v>78</v>
      </c>
      <c r="AN68" s="77" t="s">
        <v>1213</v>
      </c>
      <c r="AO68" s="157" t="s">
        <v>82</v>
      </c>
      <c r="AP68" s="261" t="s">
        <v>1214</v>
      </c>
      <c r="AQ68" s="77" t="s">
        <v>82</v>
      </c>
      <c r="AR68" s="473" t="s">
        <v>1603</v>
      </c>
      <c r="AS68" s="360" t="s">
        <v>709</v>
      </c>
    </row>
    <row r="69" spans="1:45" s="1" customFormat="1" ht="116.25" customHeight="1" x14ac:dyDescent="0.25">
      <c r="A69" s="207" t="s">
        <v>302</v>
      </c>
      <c r="B69" s="199" t="s">
        <v>1215</v>
      </c>
      <c r="C69" s="207" t="s">
        <v>656</v>
      </c>
      <c r="D69" s="207" t="s">
        <v>1204</v>
      </c>
      <c r="E69" s="207" t="s">
        <v>1216</v>
      </c>
      <c r="F69" s="207" t="s">
        <v>1217</v>
      </c>
      <c r="G69" s="207" t="s">
        <v>1218</v>
      </c>
      <c r="H69" s="207" t="s">
        <v>589</v>
      </c>
      <c r="I69" s="207" t="s">
        <v>503</v>
      </c>
      <c r="J69" s="254" t="s">
        <v>523</v>
      </c>
      <c r="K69" s="240">
        <v>0.4</v>
      </c>
      <c r="L69" s="254" t="s">
        <v>506</v>
      </c>
      <c r="M69" s="240">
        <v>0.2</v>
      </c>
      <c r="N69" s="242" t="s">
        <v>507</v>
      </c>
      <c r="O69" s="239">
        <v>0.08</v>
      </c>
      <c r="P69" s="77" t="s">
        <v>1219</v>
      </c>
      <c r="Q69" s="77" t="s">
        <v>1220</v>
      </c>
      <c r="R69" s="77" t="s">
        <v>1221</v>
      </c>
      <c r="S69" s="254" t="s">
        <v>87</v>
      </c>
      <c r="T69" s="254" t="s">
        <v>88</v>
      </c>
      <c r="U69" s="239">
        <v>0.25</v>
      </c>
      <c r="V69" s="239">
        <v>0.15</v>
      </c>
      <c r="W69" s="254" t="s">
        <v>509</v>
      </c>
      <c r="X69" s="254" t="s">
        <v>510</v>
      </c>
      <c r="Y69" s="254" t="s">
        <v>511</v>
      </c>
      <c r="Z69" s="240">
        <v>0.24</v>
      </c>
      <c r="AA69" s="241" t="s">
        <v>523</v>
      </c>
      <c r="AB69" s="240">
        <v>0.2</v>
      </c>
      <c r="AC69" s="254" t="s">
        <v>530</v>
      </c>
      <c r="AD69" s="240">
        <v>0.6</v>
      </c>
      <c r="AE69" s="313" t="s">
        <v>541</v>
      </c>
      <c r="AF69" s="254" t="s">
        <v>90</v>
      </c>
      <c r="AG69" s="199" t="s">
        <v>82</v>
      </c>
      <c r="AH69" s="168" t="s">
        <v>1222</v>
      </c>
      <c r="AI69" s="396" t="s">
        <v>82</v>
      </c>
      <c r="AJ69" s="229" t="s">
        <v>1223</v>
      </c>
      <c r="AK69" s="291" t="s">
        <v>82</v>
      </c>
      <c r="AL69" s="147" t="s">
        <v>1224</v>
      </c>
      <c r="AM69" s="291" t="s">
        <v>82</v>
      </c>
      <c r="AN69" s="77" t="s">
        <v>1225</v>
      </c>
      <c r="AO69" s="157" t="s">
        <v>82</v>
      </c>
      <c r="AP69" s="261" t="s">
        <v>1226</v>
      </c>
      <c r="AQ69" s="77" t="s">
        <v>82</v>
      </c>
      <c r="AR69" s="473" t="s">
        <v>1604</v>
      </c>
      <c r="AS69" s="360" t="s">
        <v>709</v>
      </c>
    </row>
    <row r="70" spans="1:45" s="1" customFormat="1" ht="98.25" customHeight="1" x14ac:dyDescent="0.25">
      <c r="A70" s="207" t="s">
        <v>314</v>
      </c>
      <c r="B70" s="207" t="s">
        <v>1227</v>
      </c>
      <c r="C70" s="207" t="s">
        <v>650</v>
      </c>
      <c r="D70" s="207" t="s">
        <v>651</v>
      </c>
      <c r="E70" s="207" t="s">
        <v>1228</v>
      </c>
      <c r="F70" s="207" t="s">
        <v>1229</v>
      </c>
      <c r="G70" s="344" t="s">
        <v>1230</v>
      </c>
      <c r="H70" s="311" t="s">
        <v>969</v>
      </c>
      <c r="I70" s="227" t="s">
        <v>503</v>
      </c>
      <c r="J70" s="201" t="s">
        <v>540</v>
      </c>
      <c r="K70" s="240">
        <v>0.6</v>
      </c>
      <c r="L70" s="201" t="s">
        <v>552</v>
      </c>
      <c r="M70" s="240">
        <v>0.8</v>
      </c>
      <c r="N70" s="242" t="s">
        <v>507</v>
      </c>
      <c r="O70" s="239">
        <v>0.48</v>
      </c>
      <c r="P70" s="373" t="s">
        <v>1231</v>
      </c>
      <c r="Q70" s="243" t="s">
        <v>1232</v>
      </c>
      <c r="R70" s="243" t="s">
        <v>1233</v>
      </c>
      <c r="S70" s="201" t="s">
        <v>87</v>
      </c>
      <c r="T70" s="201" t="s">
        <v>88</v>
      </c>
      <c r="U70" s="239">
        <v>0.25</v>
      </c>
      <c r="V70" s="239">
        <v>0.15</v>
      </c>
      <c r="W70" s="201" t="s">
        <v>509</v>
      </c>
      <c r="X70" s="201" t="s">
        <v>510</v>
      </c>
      <c r="Y70" s="201" t="s">
        <v>529</v>
      </c>
      <c r="Z70" s="240">
        <v>0.36</v>
      </c>
      <c r="AA70" s="241" t="s">
        <v>523</v>
      </c>
      <c r="AB70" s="240">
        <v>0.2</v>
      </c>
      <c r="AC70" s="201" t="s">
        <v>506</v>
      </c>
      <c r="AD70" s="240">
        <v>0.2</v>
      </c>
      <c r="AE70" s="242" t="s">
        <v>507</v>
      </c>
      <c r="AF70" s="243" t="s">
        <v>90</v>
      </c>
      <c r="AG70" s="347" t="s">
        <v>82</v>
      </c>
      <c r="AH70" s="229" t="s">
        <v>1081</v>
      </c>
      <c r="AI70" s="212" t="s">
        <v>82</v>
      </c>
      <c r="AJ70" s="447" t="s">
        <v>1234</v>
      </c>
      <c r="AK70" s="291" t="s">
        <v>82</v>
      </c>
      <c r="AL70" s="203" t="s">
        <v>1073</v>
      </c>
      <c r="AM70" s="292"/>
      <c r="AN70" s="374"/>
      <c r="AO70" s="157" t="s">
        <v>82</v>
      </c>
      <c r="AP70" s="261" t="s">
        <v>1235</v>
      </c>
      <c r="AQ70" s="77" t="s">
        <v>82</v>
      </c>
      <c r="AR70" s="474" t="s">
        <v>1605</v>
      </c>
      <c r="AS70" s="360" t="s">
        <v>709</v>
      </c>
    </row>
    <row r="71" spans="1:45" s="1" customFormat="1" ht="102.75" customHeight="1" x14ac:dyDescent="0.25">
      <c r="A71" s="207" t="s">
        <v>314</v>
      </c>
      <c r="B71" s="207" t="s">
        <v>1236</v>
      </c>
      <c r="C71" s="207" t="s">
        <v>650</v>
      </c>
      <c r="D71" s="207" t="s">
        <v>651</v>
      </c>
      <c r="E71" s="207" t="s">
        <v>1237</v>
      </c>
      <c r="F71" s="275" t="s">
        <v>1238</v>
      </c>
      <c r="G71" s="375" t="s">
        <v>1239</v>
      </c>
      <c r="H71" s="311" t="s">
        <v>969</v>
      </c>
      <c r="I71" s="227" t="s">
        <v>503</v>
      </c>
      <c r="J71" s="201" t="s">
        <v>540</v>
      </c>
      <c r="K71" s="240">
        <v>0.6</v>
      </c>
      <c r="L71" s="201" t="s">
        <v>552</v>
      </c>
      <c r="M71" s="240">
        <v>0.8</v>
      </c>
      <c r="N71" s="238" t="s">
        <v>541</v>
      </c>
      <c r="O71" s="239">
        <v>0.48</v>
      </c>
      <c r="P71" s="201" t="s">
        <v>1240</v>
      </c>
      <c r="Q71" s="243" t="s">
        <v>284</v>
      </c>
      <c r="R71" s="201" t="s">
        <v>1241</v>
      </c>
      <c r="S71" s="201" t="s">
        <v>87</v>
      </c>
      <c r="T71" s="201" t="s">
        <v>88</v>
      </c>
      <c r="U71" s="239">
        <v>0.25</v>
      </c>
      <c r="V71" s="239">
        <v>0.15</v>
      </c>
      <c r="W71" s="201" t="s">
        <v>509</v>
      </c>
      <c r="X71" s="201" t="s">
        <v>510</v>
      </c>
      <c r="Y71" s="201" t="s">
        <v>529</v>
      </c>
      <c r="Z71" s="240">
        <v>0.36</v>
      </c>
      <c r="AA71" s="241" t="s">
        <v>523</v>
      </c>
      <c r="AB71" s="240">
        <v>0.2</v>
      </c>
      <c r="AC71" s="201" t="s">
        <v>530</v>
      </c>
      <c r="AD71" s="240">
        <v>0.6</v>
      </c>
      <c r="AE71" s="238" t="s">
        <v>541</v>
      </c>
      <c r="AF71" s="243" t="s">
        <v>90</v>
      </c>
      <c r="AG71" s="347" t="s">
        <v>82</v>
      </c>
      <c r="AH71" s="229" t="s">
        <v>1081</v>
      </c>
      <c r="AI71" s="212" t="s">
        <v>82</v>
      </c>
      <c r="AJ71" s="208" t="s">
        <v>1242</v>
      </c>
      <c r="AK71" s="291" t="s">
        <v>82</v>
      </c>
      <c r="AL71" s="145" t="s">
        <v>1243</v>
      </c>
      <c r="AM71" s="291"/>
      <c r="AN71" s="77"/>
      <c r="AO71" s="157" t="s">
        <v>82</v>
      </c>
      <c r="AP71" s="261" t="s">
        <v>1244</v>
      </c>
      <c r="AQ71" s="77" t="s">
        <v>82</v>
      </c>
      <c r="AR71" s="158" t="s">
        <v>1606</v>
      </c>
      <c r="AS71" s="360" t="s">
        <v>709</v>
      </c>
    </row>
    <row r="72" spans="1:45" s="1" customFormat="1" ht="84.75" customHeight="1" x14ac:dyDescent="0.25">
      <c r="A72" s="207" t="s">
        <v>314</v>
      </c>
      <c r="B72" s="207" t="s">
        <v>1245</v>
      </c>
      <c r="C72" s="207" t="s">
        <v>650</v>
      </c>
      <c r="D72" s="207" t="s">
        <v>651</v>
      </c>
      <c r="E72" s="266" t="s">
        <v>1246</v>
      </c>
      <c r="F72" s="244" t="s">
        <v>1247</v>
      </c>
      <c r="G72" s="325" t="s">
        <v>1248</v>
      </c>
      <c r="H72" s="256" t="s">
        <v>591</v>
      </c>
      <c r="I72" s="227" t="s">
        <v>503</v>
      </c>
      <c r="J72" s="201" t="s">
        <v>523</v>
      </c>
      <c r="K72" s="240">
        <v>0.4</v>
      </c>
      <c r="L72" s="201" t="s">
        <v>530</v>
      </c>
      <c r="M72" s="240">
        <v>0.6</v>
      </c>
      <c r="N72" s="238" t="s">
        <v>541</v>
      </c>
      <c r="O72" s="239">
        <v>0.24</v>
      </c>
      <c r="P72" s="201" t="s">
        <v>1249</v>
      </c>
      <c r="Q72" s="243" t="s">
        <v>284</v>
      </c>
      <c r="R72" s="216" t="s">
        <v>1250</v>
      </c>
      <c r="S72" s="201" t="s">
        <v>87</v>
      </c>
      <c r="T72" s="201" t="s">
        <v>88</v>
      </c>
      <c r="U72" s="239">
        <v>0.25</v>
      </c>
      <c r="V72" s="239">
        <v>0.15</v>
      </c>
      <c r="W72" s="201" t="s">
        <v>509</v>
      </c>
      <c r="X72" s="201" t="s">
        <v>510</v>
      </c>
      <c r="Y72" s="201" t="s">
        <v>529</v>
      </c>
      <c r="Z72" s="240">
        <v>0.24</v>
      </c>
      <c r="AA72" s="241" t="s">
        <v>523</v>
      </c>
      <c r="AB72" s="240">
        <v>0.2</v>
      </c>
      <c r="AC72" s="201" t="s">
        <v>530</v>
      </c>
      <c r="AD72" s="240">
        <v>0.6</v>
      </c>
      <c r="AE72" s="238" t="s">
        <v>541</v>
      </c>
      <c r="AF72" s="243" t="s">
        <v>90</v>
      </c>
      <c r="AG72" s="347" t="s">
        <v>82</v>
      </c>
      <c r="AH72" s="229" t="s">
        <v>1081</v>
      </c>
      <c r="AI72" s="212" t="s">
        <v>82</v>
      </c>
      <c r="AJ72" s="447" t="s">
        <v>1251</v>
      </c>
      <c r="AK72" s="291" t="s">
        <v>82</v>
      </c>
      <c r="AL72" s="147" t="s">
        <v>1252</v>
      </c>
      <c r="AM72" s="291"/>
      <c r="AN72" s="77"/>
      <c r="AO72" s="157" t="s">
        <v>82</v>
      </c>
      <c r="AP72" s="454" t="s">
        <v>1253</v>
      </c>
      <c r="AQ72" s="77" t="s">
        <v>82</v>
      </c>
      <c r="AR72" s="364" t="s">
        <v>1607</v>
      </c>
      <c r="AS72" s="360" t="s">
        <v>709</v>
      </c>
    </row>
    <row r="73" spans="1:45" s="1" customFormat="1" ht="84.75" customHeight="1" x14ac:dyDescent="0.3">
      <c r="A73" s="145" t="s">
        <v>314</v>
      </c>
      <c r="B73" s="145" t="s">
        <v>1254</v>
      </c>
      <c r="C73" s="207" t="s">
        <v>650</v>
      </c>
      <c r="D73" s="207" t="s">
        <v>651</v>
      </c>
      <c r="E73" s="398" t="s">
        <v>1255</v>
      </c>
      <c r="F73" s="425" t="s">
        <v>1256</v>
      </c>
      <c r="G73" s="426" t="s">
        <v>1257</v>
      </c>
      <c r="H73" s="399" t="s">
        <v>969</v>
      </c>
      <c r="I73" s="400" t="s">
        <v>563</v>
      </c>
      <c r="J73" s="384" t="s">
        <v>540</v>
      </c>
      <c r="K73" s="240">
        <v>0.4</v>
      </c>
      <c r="L73" s="384" t="s">
        <v>552</v>
      </c>
      <c r="M73" s="240">
        <v>0.6</v>
      </c>
      <c r="N73" s="146" t="s">
        <v>1258</v>
      </c>
      <c r="O73" s="153">
        <v>0.48</v>
      </c>
      <c r="P73" s="201" t="s">
        <v>1259</v>
      </c>
      <c r="Q73" s="77" t="s">
        <v>1260</v>
      </c>
      <c r="R73" s="402" t="s">
        <v>1261</v>
      </c>
      <c r="S73" s="385" t="s">
        <v>87</v>
      </c>
      <c r="T73" s="385" t="s">
        <v>88</v>
      </c>
      <c r="U73" s="154" cm="1">
        <f t="array" ref="U73">_xlfn.IFS(T73="Preventivo",25%,T73="Detectivo",15%,T73="Correctivo",10%)</f>
        <v>0.25</v>
      </c>
      <c r="V73" s="154" cm="1">
        <f t="array" ref="V73">_xlfn.IFS(S73="Automático",25%,S73="Manual",15%)</f>
        <v>0.15</v>
      </c>
      <c r="W73" s="385" t="s">
        <v>509</v>
      </c>
      <c r="X73" s="385" t="s">
        <v>510</v>
      </c>
      <c r="Y73" s="385" t="s">
        <v>529</v>
      </c>
      <c r="Z73" s="155">
        <f t="shared" ref="Z73:Z74" si="1">+K73*(1-U73-V73)</f>
        <v>0.24</v>
      </c>
      <c r="AA73" s="241" t="s">
        <v>523</v>
      </c>
      <c r="AB73" s="240">
        <v>0.2</v>
      </c>
      <c r="AC73" s="385" t="s">
        <v>530</v>
      </c>
      <c r="AD73" s="240">
        <v>0.6</v>
      </c>
      <c r="AE73" s="238" t="s">
        <v>541</v>
      </c>
      <c r="AF73" s="63" t="s">
        <v>90</v>
      </c>
      <c r="AG73" s="404" t="s">
        <v>82</v>
      </c>
      <c r="AH73" s="455" t="s">
        <v>1081</v>
      </c>
      <c r="AI73" s="405" t="s">
        <v>82</v>
      </c>
      <c r="AJ73" s="448" t="s">
        <v>1251</v>
      </c>
      <c r="AK73" s="291" t="s">
        <v>82</v>
      </c>
      <c r="AL73" s="147" t="s">
        <v>1073</v>
      </c>
      <c r="AM73" s="291"/>
      <c r="AN73" s="77"/>
      <c r="AO73" s="157" t="s">
        <v>82</v>
      </c>
      <c r="AP73" s="456" t="s">
        <v>1262</v>
      </c>
      <c r="AQ73" s="77" t="s">
        <v>82</v>
      </c>
      <c r="AR73" s="159" t="s">
        <v>1608</v>
      </c>
      <c r="AS73" s="360" t="s">
        <v>709</v>
      </c>
    </row>
    <row r="74" spans="1:45" s="1" customFormat="1" ht="84.75" customHeight="1" x14ac:dyDescent="0.25">
      <c r="A74" s="145" t="s">
        <v>314</v>
      </c>
      <c r="B74" s="145" t="s">
        <v>1263</v>
      </c>
      <c r="C74" s="207" t="s">
        <v>650</v>
      </c>
      <c r="D74" s="207" t="s">
        <v>651</v>
      </c>
      <c r="E74" s="398" t="s">
        <v>1264</v>
      </c>
      <c r="F74" s="425" t="s">
        <v>1265</v>
      </c>
      <c r="G74" s="427" t="s">
        <v>1266</v>
      </c>
      <c r="H74" s="399" t="s">
        <v>969</v>
      </c>
      <c r="I74" s="400" t="s">
        <v>563</v>
      </c>
      <c r="J74" s="384" t="s">
        <v>540</v>
      </c>
      <c r="K74" s="401">
        <f>IFERROR(VLOOKUP(J74,'[1]Fórmulas '!$B$5:$C$9,2,),"")</f>
        <v>0.6</v>
      </c>
      <c r="L74" s="384" t="s">
        <v>552</v>
      </c>
      <c r="M74" s="401">
        <f>IFERROR(VLOOKUP(L74,'[1]Fórmulas '!$E$5:$F$9,2,),"")</f>
        <v>0.8</v>
      </c>
      <c r="N74" s="146" t="s">
        <v>1258</v>
      </c>
      <c r="O74" s="153">
        <v>0.48</v>
      </c>
      <c r="P74" s="201" t="s">
        <v>1267</v>
      </c>
      <c r="Q74" s="77" t="s">
        <v>1260</v>
      </c>
      <c r="R74" s="402" t="s">
        <v>1261</v>
      </c>
      <c r="S74" s="385" t="s">
        <v>87</v>
      </c>
      <c r="T74" s="385" t="s">
        <v>88</v>
      </c>
      <c r="U74" s="154" cm="1">
        <f t="array" ref="U74">_xlfn.IFS(T74="Preventivo",25%,T74="Detectivo",15%,T74="Correctivo",10%)</f>
        <v>0.25</v>
      </c>
      <c r="V74" s="154" cm="1">
        <f t="array" ref="V74">_xlfn.IFS(S74="Automático",25%,S74="Manual",15%)</f>
        <v>0.15</v>
      </c>
      <c r="W74" s="385" t="s">
        <v>509</v>
      </c>
      <c r="X74" s="385" t="s">
        <v>510</v>
      </c>
      <c r="Y74" s="385" t="s">
        <v>529</v>
      </c>
      <c r="Z74" s="155">
        <f t="shared" si="1"/>
        <v>0.36</v>
      </c>
      <c r="AA74" s="241" t="s">
        <v>523</v>
      </c>
      <c r="AB74" s="240">
        <v>0.2</v>
      </c>
      <c r="AC74" s="385" t="s">
        <v>530</v>
      </c>
      <c r="AD74" s="240">
        <v>0.6</v>
      </c>
      <c r="AE74" s="238" t="s">
        <v>541</v>
      </c>
      <c r="AF74" s="213" t="s">
        <v>90</v>
      </c>
      <c r="AG74" s="403" t="s">
        <v>82</v>
      </c>
      <c r="AH74" s="229" t="s">
        <v>1081</v>
      </c>
      <c r="AI74" s="161" t="s">
        <v>82</v>
      </c>
      <c r="AJ74" s="447" t="s">
        <v>1251</v>
      </c>
      <c r="AK74" s="291" t="s">
        <v>82</v>
      </c>
      <c r="AL74" s="147" t="s">
        <v>1243</v>
      </c>
      <c r="AM74" s="291"/>
      <c r="AN74" s="77"/>
      <c r="AO74" s="157" t="s">
        <v>82</v>
      </c>
      <c r="AP74" s="457" t="s">
        <v>1268</v>
      </c>
      <c r="AQ74" s="77" t="s">
        <v>82</v>
      </c>
      <c r="AR74" s="159" t="s">
        <v>1609</v>
      </c>
      <c r="AS74" s="360" t="s">
        <v>709</v>
      </c>
    </row>
    <row r="75" spans="1:45" s="1" customFormat="1" ht="62.25" customHeight="1" x14ac:dyDescent="0.25">
      <c r="A75" s="207" t="s">
        <v>408</v>
      </c>
      <c r="B75" s="207" t="s">
        <v>1269</v>
      </c>
      <c r="C75" s="207" t="s">
        <v>654</v>
      </c>
      <c r="D75" s="207" t="s">
        <v>655</v>
      </c>
      <c r="E75" s="207" t="s">
        <v>1270</v>
      </c>
      <c r="F75" s="233" t="s">
        <v>1271</v>
      </c>
      <c r="G75" s="244" t="s">
        <v>1272</v>
      </c>
      <c r="H75" s="227" t="s">
        <v>589</v>
      </c>
      <c r="I75" s="254" t="s">
        <v>1273</v>
      </c>
      <c r="J75" s="201" t="s">
        <v>523</v>
      </c>
      <c r="K75" s="237">
        <v>0.4</v>
      </c>
      <c r="L75" s="201" t="s">
        <v>524</v>
      </c>
      <c r="M75" s="237">
        <v>0.4</v>
      </c>
      <c r="N75" s="238" t="s">
        <v>541</v>
      </c>
      <c r="O75" s="239">
        <v>0.16</v>
      </c>
      <c r="P75" s="77" t="s">
        <v>1274</v>
      </c>
      <c r="Q75" s="243" t="s">
        <v>1275</v>
      </c>
      <c r="R75" s="77" t="s">
        <v>1276</v>
      </c>
      <c r="S75" s="201" t="s">
        <v>87</v>
      </c>
      <c r="T75" s="201" t="s">
        <v>88</v>
      </c>
      <c r="U75" s="239">
        <v>0.25</v>
      </c>
      <c r="V75" s="239">
        <v>0.15</v>
      </c>
      <c r="W75" s="201" t="s">
        <v>509</v>
      </c>
      <c r="X75" s="201" t="s">
        <v>528</v>
      </c>
      <c r="Y75" s="201" t="s">
        <v>511</v>
      </c>
      <c r="Z75" s="240">
        <v>0.24</v>
      </c>
      <c r="AA75" s="241" t="s">
        <v>523</v>
      </c>
      <c r="AB75" s="240">
        <v>0.2</v>
      </c>
      <c r="AC75" s="201" t="s">
        <v>530</v>
      </c>
      <c r="AD75" s="240">
        <v>0.6</v>
      </c>
      <c r="AE75" s="238" t="s">
        <v>541</v>
      </c>
      <c r="AF75" s="243" t="s">
        <v>90</v>
      </c>
      <c r="AG75" s="272" t="s">
        <v>82</v>
      </c>
      <c r="AH75" s="199" t="s">
        <v>1277</v>
      </c>
      <c r="AI75" s="406" t="s">
        <v>82</v>
      </c>
      <c r="AJ75" s="364" t="s">
        <v>1278</v>
      </c>
      <c r="AK75" s="291" t="s">
        <v>82</v>
      </c>
      <c r="AL75" s="147" t="s">
        <v>1279</v>
      </c>
      <c r="AM75" s="291" t="s">
        <v>82</v>
      </c>
      <c r="AN75" s="145" t="s">
        <v>1280</v>
      </c>
      <c r="AO75" s="157" t="s">
        <v>82</v>
      </c>
      <c r="AP75" s="261" t="s">
        <v>1281</v>
      </c>
      <c r="AQ75" s="77" t="s">
        <v>82</v>
      </c>
      <c r="AR75" s="475" t="s">
        <v>1610</v>
      </c>
      <c r="AS75" s="360" t="s">
        <v>709</v>
      </c>
    </row>
    <row r="76" spans="1:45" s="1" customFormat="1" ht="80.25" customHeight="1" x14ac:dyDescent="0.25">
      <c r="A76" s="207" t="s">
        <v>408</v>
      </c>
      <c r="B76" s="207" t="s">
        <v>1282</v>
      </c>
      <c r="C76" s="207" t="s">
        <v>654</v>
      </c>
      <c r="D76" s="207" t="s">
        <v>655</v>
      </c>
      <c r="E76" s="266" t="s">
        <v>1283</v>
      </c>
      <c r="F76" s="263" t="s">
        <v>1284</v>
      </c>
      <c r="G76" s="229" t="s">
        <v>1285</v>
      </c>
      <c r="H76" s="227" t="s">
        <v>589</v>
      </c>
      <c r="I76" s="254" t="s">
        <v>1286</v>
      </c>
      <c r="J76" s="201" t="s">
        <v>540</v>
      </c>
      <c r="K76" s="237">
        <v>0.6</v>
      </c>
      <c r="L76" s="201" t="s">
        <v>530</v>
      </c>
      <c r="M76" s="237">
        <v>0.6</v>
      </c>
      <c r="N76" s="238" t="s">
        <v>541</v>
      </c>
      <c r="O76" s="239">
        <v>0.36</v>
      </c>
      <c r="P76" s="77" t="s">
        <v>1287</v>
      </c>
      <c r="Q76" s="243" t="s">
        <v>1275</v>
      </c>
      <c r="R76" s="216" t="s">
        <v>1276</v>
      </c>
      <c r="S76" s="201" t="s">
        <v>87</v>
      </c>
      <c r="T76" s="201" t="s">
        <v>88</v>
      </c>
      <c r="U76" s="239">
        <v>0.25</v>
      </c>
      <c r="V76" s="239">
        <v>0.15</v>
      </c>
      <c r="W76" s="201" t="s">
        <v>509</v>
      </c>
      <c r="X76" s="201" t="s">
        <v>528</v>
      </c>
      <c r="Y76" s="201" t="s">
        <v>511</v>
      </c>
      <c r="Z76" s="240">
        <v>0.24</v>
      </c>
      <c r="AA76" s="241" t="s">
        <v>523</v>
      </c>
      <c r="AB76" s="240">
        <v>0.2</v>
      </c>
      <c r="AC76" s="201" t="s">
        <v>530</v>
      </c>
      <c r="AD76" s="240">
        <v>0.6</v>
      </c>
      <c r="AE76" s="238" t="s">
        <v>541</v>
      </c>
      <c r="AF76" s="243" t="s">
        <v>90</v>
      </c>
      <c r="AG76" s="243" t="s">
        <v>82</v>
      </c>
      <c r="AH76" s="201" t="s">
        <v>1277</v>
      </c>
      <c r="AI76" s="392" t="s">
        <v>82</v>
      </c>
      <c r="AJ76" s="77" t="s">
        <v>1278</v>
      </c>
      <c r="AK76" s="291" t="s">
        <v>82</v>
      </c>
      <c r="AL76" s="145" t="s">
        <v>1288</v>
      </c>
      <c r="AM76" s="291" t="s">
        <v>82</v>
      </c>
      <c r="AN76" s="422" t="s">
        <v>1289</v>
      </c>
      <c r="AO76" s="157" t="s">
        <v>82</v>
      </c>
      <c r="AP76" s="379" t="s">
        <v>1290</v>
      </c>
      <c r="AQ76" s="77" t="s">
        <v>82</v>
      </c>
      <c r="AR76" s="145" t="s">
        <v>1611</v>
      </c>
      <c r="AS76" s="360" t="s">
        <v>709</v>
      </c>
    </row>
    <row r="77" spans="1:45" s="1" customFormat="1" ht="51" customHeight="1" x14ac:dyDescent="0.25">
      <c r="A77" s="275" t="s">
        <v>408</v>
      </c>
      <c r="B77" s="275" t="s">
        <v>1291</v>
      </c>
      <c r="C77" s="275" t="s">
        <v>654</v>
      </c>
      <c r="D77" s="275" t="s">
        <v>655</v>
      </c>
      <c r="E77" s="275" t="s">
        <v>1292</v>
      </c>
      <c r="F77" s="298" t="s">
        <v>1293</v>
      </c>
      <c r="G77" s="298" t="s">
        <v>1294</v>
      </c>
      <c r="H77" s="376" t="s">
        <v>589</v>
      </c>
      <c r="I77" s="307" t="s">
        <v>1286</v>
      </c>
      <c r="J77" s="269" t="s">
        <v>540</v>
      </c>
      <c r="K77" s="278">
        <v>0.6</v>
      </c>
      <c r="L77" s="269" t="s">
        <v>530</v>
      </c>
      <c r="M77" s="278">
        <v>0.6</v>
      </c>
      <c r="N77" s="276" t="s">
        <v>553</v>
      </c>
      <c r="O77" s="267">
        <v>0.36</v>
      </c>
      <c r="P77" s="279" t="s">
        <v>1295</v>
      </c>
      <c r="Q77" s="309" t="s">
        <v>128</v>
      </c>
      <c r="R77" s="269" t="s">
        <v>1296</v>
      </c>
      <c r="S77" s="269" t="s">
        <v>87</v>
      </c>
      <c r="T77" s="269" t="s">
        <v>88</v>
      </c>
      <c r="U77" s="267">
        <v>0.25</v>
      </c>
      <c r="V77" s="267">
        <v>0.15</v>
      </c>
      <c r="W77" s="269" t="s">
        <v>509</v>
      </c>
      <c r="X77" s="269" t="s">
        <v>510</v>
      </c>
      <c r="Y77" s="269" t="s">
        <v>511</v>
      </c>
      <c r="Z77" s="270">
        <v>0.36</v>
      </c>
      <c r="AA77" s="310" t="s">
        <v>523</v>
      </c>
      <c r="AB77" s="270">
        <v>0.2</v>
      </c>
      <c r="AC77" s="269" t="s">
        <v>552</v>
      </c>
      <c r="AD77" s="270">
        <v>0.8</v>
      </c>
      <c r="AE77" s="315" t="s">
        <v>553</v>
      </c>
      <c r="AF77" s="309" t="s">
        <v>90</v>
      </c>
      <c r="AG77" s="309" t="s">
        <v>82</v>
      </c>
      <c r="AH77" s="269" t="s">
        <v>1277</v>
      </c>
      <c r="AI77" s="392" t="s">
        <v>82</v>
      </c>
      <c r="AJ77" s="77" t="s">
        <v>1278</v>
      </c>
      <c r="AK77" s="291" t="s">
        <v>82</v>
      </c>
      <c r="AL77" s="145" t="s">
        <v>1297</v>
      </c>
      <c r="AM77" s="291" t="s">
        <v>82</v>
      </c>
      <c r="AN77" s="145" t="s">
        <v>1298</v>
      </c>
      <c r="AO77" s="157" t="s">
        <v>82</v>
      </c>
      <c r="AP77" s="379" t="s">
        <v>1299</v>
      </c>
      <c r="AQ77" s="77" t="s">
        <v>82</v>
      </c>
      <c r="AR77" s="145" t="s">
        <v>1612</v>
      </c>
      <c r="AS77" s="360" t="s">
        <v>709</v>
      </c>
    </row>
    <row r="78" spans="1:45" s="1" customFormat="1" ht="75.75" customHeight="1" x14ac:dyDescent="0.25">
      <c r="A78" s="207" t="s">
        <v>408</v>
      </c>
      <c r="B78" s="207" t="s">
        <v>1300</v>
      </c>
      <c r="C78" s="207" t="s">
        <v>654</v>
      </c>
      <c r="D78" s="266" t="s">
        <v>655</v>
      </c>
      <c r="E78" s="228" t="s">
        <v>1301</v>
      </c>
      <c r="F78" s="228" t="s">
        <v>1302</v>
      </c>
      <c r="G78" s="228" t="s">
        <v>1303</v>
      </c>
      <c r="H78" s="227" t="s">
        <v>589</v>
      </c>
      <c r="I78" s="254" t="s">
        <v>1286</v>
      </c>
      <c r="J78" s="243" t="s">
        <v>540</v>
      </c>
      <c r="K78" s="237">
        <v>0.6</v>
      </c>
      <c r="L78" s="201" t="s">
        <v>530</v>
      </c>
      <c r="M78" s="237">
        <v>0.6</v>
      </c>
      <c r="N78" s="242" t="s">
        <v>507</v>
      </c>
      <c r="O78" s="239">
        <v>0.36</v>
      </c>
      <c r="P78" s="145" t="s">
        <v>1304</v>
      </c>
      <c r="Q78" s="243" t="s">
        <v>1275</v>
      </c>
      <c r="R78" s="216" t="s">
        <v>1305</v>
      </c>
      <c r="S78" s="201" t="s">
        <v>87</v>
      </c>
      <c r="T78" s="201" t="s">
        <v>88</v>
      </c>
      <c r="U78" s="239">
        <v>0.25</v>
      </c>
      <c r="V78" s="239">
        <v>0.15</v>
      </c>
      <c r="W78" s="243" t="s">
        <v>527</v>
      </c>
      <c r="X78" s="243" t="s">
        <v>510</v>
      </c>
      <c r="Y78" s="243" t="s">
        <v>529</v>
      </c>
      <c r="Z78" s="240">
        <v>0.36</v>
      </c>
      <c r="AA78" s="241" t="s">
        <v>523</v>
      </c>
      <c r="AB78" s="240">
        <v>0.2</v>
      </c>
      <c r="AC78" s="243" t="s">
        <v>506</v>
      </c>
      <c r="AD78" s="240">
        <v>0.2</v>
      </c>
      <c r="AE78" s="242" t="s">
        <v>507</v>
      </c>
      <c r="AF78" s="243" t="s">
        <v>90</v>
      </c>
      <c r="AG78" s="243" t="s">
        <v>82</v>
      </c>
      <c r="AH78" s="201" t="s">
        <v>1277</v>
      </c>
      <c r="AI78" s="392" t="s">
        <v>82</v>
      </c>
      <c r="AJ78" s="77" t="s">
        <v>1278</v>
      </c>
      <c r="AK78" s="291" t="s">
        <v>82</v>
      </c>
      <c r="AL78" s="316" t="s">
        <v>1306</v>
      </c>
      <c r="AM78" s="291" t="s">
        <v>82</v>
      </c>
      <c r="AN78" s="418" t="s">
        <v>1298</v>
      </c>
      <c r="AO78" s="157" t="s">
        <v>82</v>
      </c>
      <c r="AP78" s="379" t="s">
        <v>1307</v>
      </c>
      <c r="AQ78" s="77" t="s">
        <v>82</v>
      </c>
      <c r="AR78" s="145" t="s">
        <v>1613</v>
      </c>
      <c r="AS78" s="360" t="s">
        <v>709</v>
      </c>
    </row>
    <row r="79" spans="1:45" s="1" customFormat="1" ht="78" customHeight="1" x14ac:dyDescent="0.25">
      <c r="A79" s="207" t="s">
        <v>408</v>
      </c>
      <c r="B79" s="207" t="s">
        <v>1308</v>
      </c>
      <c r="C79" s="207" t="s">
        <v>654</v>
      </c>
      <c r="D79" s="266" t="s">
        <v>655</v>
      </c>
      <c r="E79" s="228" t="s">
        <v>1309</v>
      </c>
      <c r="F79" s="228" t="s">
        <v>1310</v>
      </c>
      <c r="G79" s="228" t="s">
        <v>1311</v>
      </c>
      <c r="H79" s="227" t="s">
        <v>589</v>
      </c>
      <c r="I79" s="254" t="s">
        <v>1286</v>
      </c>
      <c r="J79" s="243" t="s">
        <v>540</v>
      </c>
      <c r="K79" s="237">
        <v>0.6</v>
      </c>
      <c r="L79" s="201" t="s">
        <v>552</v>
      </c>
      <c r="M79" s="237">
        <v>0.8</v>
      </c>
      <c r="N79" s="242" t="s">
        <v>507</v>
      </c>
      <c r="O79" s="239">
        <v>0.48</v>
      </c>
      <c r="P79" s="77" t="s">
        <v>1312</v>
      </c>
      <c r="Q79" s="243" t="s">
        <v>1275</v>
      </c>
      <c r="R79" s="261" t="s">
        <v>1296</v>
      </c>
      <c r="S79" s="201" t="s">
        <v>87</v>
      </c>
      <c r="T79" s="201" t="s">
        <v>88</v>
      </c>
      <c r="U79" s="239">
        <v>0.25</v>
      </c>
      <c r="V79" s="239">
        <v>0.15</v>
      </c>
      <c r="W79" s="243" t="s">
        <v>527</v>
      </c>
      <c r="X79" s="243" t="s">
        <v>510</v>
      </c>
      <c r="Y79" s="243" t="s">
        <v>511</v>
      </c>
      <c r="Z79" s="240">
        <v>0.36</v>
      </c>
      <c r="AA79" s="241" t="s">
        <v>523</v>
      </c>
      <c r="AB79" s="240">
        <v>0.2</v>
      </c>
      <c r="AC79" s="254" t="s">
        <v>524</v>
      </c>
      <c r="AD79" s="240">
        <v>0.4</v>
      </c>
      <c r="AE79" s="242" t="s">
        <v>507</v>
      </c>
      <c r="AF79" s="254" t="s">
        <v>90</v>
      </c>
      <c r="AG79" s="243" t="s">
        <v>82</v>
      </c>
      <c r="AH79" s="201" t="s">
        <v>1277</v>
      </c>
      <c r="AI79" s="392" t="s">
        <v>82</v>
      </c>
      <c r="AJ79" s="77" t="s">
        <v>1313</v>
      </c>
      <c r="AK79" s="291" t="s">
        <v>82</v>
      </c>
      <c r="AL79" s="145" t="s">
        <v>1314</v>
      </c>
      <c r="AM79" s="291" t="s">
        <v>82</v>
      </c>
      <c r="AN79" s="145" t="s">
        <v>1298</v>
      </c>
      <c r="AO79" s="157" t="s">
        <v>82</v>
      </c>
      <c r="AP79" s="379" t="s">
        <v>1307</v>
      </c>
      <c r="AQ79" s="77" t="s">
        <v>82</v>
      </c>
      <c r="AR79" s="145" t="s">
        <v>1614</v>
      </c>
      <c r="AS79" s="360" t="s">
        <v>709</v>
      </c>
    </row>
    <row r="80" spans="1:45" s="1" customFormat="1" ht="80.25" customHeight="1" x14ac:dyDescent="0.25">
      <c r="A80" s="207" t="s">
        <v>408</v>
      </c>
      <c r="B80" s="207" t="s">
        <v>1315</v>
      </c>
      <c r="C80" s="207" t="s">
        <v>654</v>
      </c>
      <c r="D80" s="266" t="s">
        <v>655</v>
      </c>
      <c r="E80" s="228" t="s">
        <v>1316</v>
      </c>
      <c r="F80" s="229" t="s">
        <v>1317</v>
      </c>
      <c r="G80" s="229" t="s">
        <v>1318</v>
      </c>
      <c r="H80" s="227" t="s">
        <v>591</v>
      </c>
      <c r="I80" s="254" t="s">
        <v>1319</v>
      </c>
      <c r="J80" s="243" t="s">
        <v>540</v>
      </c>
      <c r="K80" s="237">
        <v>0.6</v>
      </c>
      <c r="L80" s="201" t="s">
        <v>530</v>
      </c>
      <c r="M80" s="237">
        <v>0.6</v>
      </c>
      <c r="N80" s="242" t="s">
        <v>507</v>
      </c>
      <c r="O80" s="239">
        <v>0.36</v>
      </c>
      <c r="P80" s="357" t="s">
        <v>1320</v>
      </c>
      <c r="Q80" s="243" t="s">
        <v>1275</v>
      </c>
      <c r="R80" s="201" t="s">
        <v>1321</v>
      </c>
      <c r="S80" s="201" t="s">
        <v>87</v>
      </c>
      <c r="T80" s="201" t="s">
        <v>88</v>
      </c>
      <c r="U80" s="239">
        <v>0.25</v>
      </c>
      <c r="V80" s="239">
        <v>0.15</v>
      </c>
      <c r="W80" s="201" t="s">
        <v>527</v>
      </c>
      <c r="X80" s="201" t="s">
        <v>528</v>
      </c>
      <c r="Y80" s="201" t="s">
        <v>511</v>
      </c>
      <c r="Z80" s="240">
        <v>0.36</v>
      </c>
      <c r="AA80" s="241" t="s">
        <v>523</v>
      </c>
      <c r="AB80" s="240">
        <v>0.2</v>
      </c>
      <c r="AC80" s="243" t="s">
        <v>524</v>
      </c>
      <c r="AD80" s="240">
        <v>0.4</v>
      </c>
      <c r="AE80" s="242" t="s">
        <v>507</v>
      </c>
      <c r="AF80" s="243" t="s">
        <v>90</v>
      </c>
      <c r="AG80" s="243" t="s">
        <v>82</v>
      </c>
      <c r="AH80" s="201" t="s">
        <v>1277</v>
      </c>
      <c r="AI80" s="392" t="s">
        <v>82</v>
      </c>
      <c r="AJ80" s="77" t="s">
        <v>1278</v>
      </c>
      <c r="AK80" s="291" t="s">
        <v>82</v>
      </c>
      <c r="AL80" s="145" t="s">
        <v>1322</v>
      </c>
      <c r="AM80" s="291" t="s">
        <v>82</v>
      </c>
      <c r="AN80" s="145" t="s">
        <v>1298</v>
      </c>
      <c r="AO80" s="157" t="s">
        <v>82</v>
      </c>
      <c r="AP80" s="379" t="s">
        <v>1307</v>
      </c>
      <c r="AQ80" s="77" t="s">
        <v>82</v>
      </c>
      <c r="AR80" s="204" t="s">
        <v>1615</v>
      </c>
      <c r="AS80" s="360" t="s">
        <v>709</v>
      </c>
    </row>
    <row r="81" spans="1:46" s="1" customFormat="1" ht="95.25" customHeight="1" x14ac:dyDescent="0.25">
      <c r="A81" s="207" t="s">
        <v>408</v>
      </c>
      <c r="B81" s="207" t="s">
        <v>1323</v>
      </c>
      <c r="C81" s="207" t="s">
        <v>654</v>
      </c>
      <c r="D81" s="266" t="s">
        <v>655</v>
      </c>
      <c r="E81" s="228" t="s">
        <v>1324</v>
      </c>
      <c r="F81" s="229" t="s">
        <v>1325</v>
      </c>
      <c r="G81" s="229" t="s">
        <v>1326</v>
      </c>
      <c r="H81" s="227" t="s">
        <v>589</v>
      </c>
      <c r="I81" s="254" t="s">
        <v>1286</v>
      </c>
      <c r="J81" s="243" t="s">
        <v>540</v>
      </c>
      <c r="K81" s="237">
        <v>0.6</v>
      </c>
      <c r="L81" s="201" t="s">
        <v>530</v>
      </c>
      <c r="M81" s="237">
        <v>0.6</v>
      </c>
      <c r="N81" s="242" t="s">
        <v>507</v>
      </c>
      <c r="O81" s="239">
        <v>0.36</v>
      </c>
      <c r="P81" s="357" t="s">
        <v>1327</v>
      </c>
      <c r="Q81" s="243" t="s">
        <v>1275</v>
      </c>
      <c r="R81" s="323" t="s">
        <v>1328</v>
      </c>
      <c r="S81" s="201" t="s">
        <v>87</v>
      </c>
      <c r="T81" s="201" t="s">
        <v>88</v>
      </c>
      <c r="U81" s="239">
        <v>0.25</v>
      </c>
      <c r="V81" s="239">
        <v>0.15</v>
      </c>
      <c r="W81" s="264" t="s">
        <v>527</v>
      </c>
      <c r="X81" s="264" t="s">
        <v>510</v>
      </c>
      <c r="Y81" s="318" t="s">
        <v>529</v>
      </c>
      <c r="Z81" s="240">
        <v>0.36</v>
      </c>
      <c r="AA81" s="241" t="s">
        <v>523</v>
      </c>
      <c r="AB81" s="240">
        <v>0.2</v>
      </c>
      <c r="AC81" s="283" t="s">
        <v>506</v>
      </c>
      <c r="AD81" s="240">
        <v>0.2</v>
      </c>
      <c r="AE81" s="242" t="s">
        <v>507</v>
      </c>
      <c r="AF81" s="311" t="s">
        <v>90</v>
      </c>
      <c r="AG81" s="243" t="s">
        <v>82</v>
      </c>
      <c r="AH81" s="201" t="s">
        <v>1277</v>
      </c>
      <c r="AI81" s="392" t="s">
        <v>82</v>
      </c>
      <c r="AJ81" s="77" t="s">
        <v>1278</v>
      </c>
      <c r="AK81" s="291" t="s">
        <v>82</v>
      </c>
      <c r="AL81" s="145" t="s">
        <v>1314</v>
      </c>
      <c r="AM81" s="291" t="s">
        <v>82</v>
      </c>
      <c r="AN81" s="458" t="s">
        <v>1298</v>
      </c>
      <c r="AO81" s="157" t="s">
        <v>82</v>
      </c>
      <c r="AP81" s="379" t="s">
        <v>1307</v>
      </c>
      <c r="AQ81" s="77" t="s">
        <v>82</v>
      </c>
      <c r="AR81" s="204" t="s">
        <v>1616</v>
      </c>
      <c r="AS81" s="360" t="s">
        <v>709</v>
      </c>
    </row>
    <row r="82" spans="1:46" s="1" customFormat="1" ht="85.5" customHeight="1" x14ac:dyDescent="0.25">
      <c r="A82" s="207" t="s">
        <v>408</v>
      </c>
      <c r="B82" s="207" t="s">
        <v>1329</v>
      </c>
      <c r="C82" s="207" t="s">
        <v>654</v>
      </c>
      <c r="D82" s="266" t="s">
        <v>655</v>
      </c>
      <c r="E82" s="266" t="s">
        <v>1330</v>
      </c>
      <c r="F82" s="228" t="s">
        <v>1331</v>
      </c>
      <c r="G82" s="228" t="s">
        <v>1332</v>
      </c>
      <c r="H82" s="227" t="s">
        <v>589</v>
      </c>
      <c r="I82" s="254" t="s">
        <v>1286</v>
      </c>
      <c r="J82" s="254" t="s">
        <v>540</v>
      </c>
      <c r="K82" s="274">
        <v>0.6</v>
      </c>
      <c r="L82" s="207" t="s">
        <v>552</v>
      </c>
      <c r="M82" s="274">
        <v>0.8</v>
      </c>
      <c r="N82" s="242" t="s">
        <v>507</v>
      </c>
      <c r="O82" s="250">
        <v>0.48</v>
      </c>
      <c r="P82" s="357" t="s">
        <v>1333</v>
      </c>
      <c r="Q82" s="254" t="s">
        <v>1334</v>
      </c>
      <c r="R82" s="207" t="s">
        <v>1335</v>
      </c>
      <c r="S82" s="207" t="s">
        <v>87</v>
      </c>
      <c r="T82" s="207" t="s">
        <v>88</v>
      </c>
      <c r="U82" s="250">
        <v>0.25</v>
      </c>
      <c r="V82" s="250">
        <v>0.15</v>
      </c>
      <c r="W82" s="254" t="s">
        <v>527</v>
      </c>
      <c r="X82" s="254" t="s">
        <v>528</v>
      </c>
      <c r="Y82" s="254" t="s">
        <v>511</v>
      </c>
      <c r="Z82" s="274">
        <v>0.36</v>
      </c>
      <c r="AA82" s="241" t="s">
        <v>523</v>
      </c>
      <c r="AB82" s="274">
        <v>0.2</v>
      </c>
      <c r="AC82" s="254" t="s">
        <v>506</v>
      </c>
      <c r="AD82" s="274">
        <v>0.2</v>
      </c>
      <c r="AE82" s="242" t="s">
        <v>507</v>
      </c>
      <c r="AF82" s="254" t="s">
        <v>90</v>
      </c>
      <c r="AG82" s="254" t="s">
        <v>82</v>
      </c>
      <c r="AH82" s="201" t="s">
        <v>1277</v>
      </c>
      <c r="AI82" s="392" t="s">
        <v>82</v>
      </c>
      <c r="AJ82" s="77" t="s">
        <v>1278</v>
      </c>
      <c r="AK82" s="291" t="s">
        <v>82</v>
      </c>
      <c r="AL82" s="145" t="s">
        <v>1336</v>
      </c>
      <c r="AM82" s="291" t="s">
        <v>82</v>
      </c>
      <c r="AN82" s="145" t="s">
        <v>1298</v>
      </c>
      <c r="AO82" s="157" t="s">
        <v>82</v>
      </c>
      <c r="AP82" s="433" t="s">
        <v>1307</v>
      </c>
      <c r="AQ82" s="77" t="s">
        <v>82</v>
      </c>
      <c r="AR82" s="204" t="s">
        <v>1615</v>
      </c>
      <c r="AS82" s="360" t="s">
        <v>709</v>
      </c>
    </row>
    <row r="83" spans="1:46" s="1" customFormat="1" ht="85.5" customHeight="1" x14ac:dyDescent="0.25">
      <c r="A83" s="207" t="s">
        <v>408</v>
      </c>
      <c r="B83" s="207" t="s">
        <v>1337</v>
      </c>
      <c r="C83" s="207" t="s">
        <v>654</v>
      </c>
      <c r="D83" s="266" t="s">
        <v>655</v>
      </c>
      <c r="E83" s="228" t="s">
        <v>1338</v>
      </c>
      <c r="F83" s="228" t="s">
        <v>1339</v>
      </c>
      <c r="G83" s="228" t="s">
        <v>1340</v>
      </c>
      <c r="H83" s="227" t="s">
        <v>589</v>
      </c>
      <c r="I83" s="254" t="s">
        <v>1286</v>
      </c>
      <c r="J83" s="254" t="s">
        <v>540</v>
      </c>
      <c r="K83" s="274">
        <v>0.6</v>
      </c>
      <c r="L83" s="207" t="s">
        <v>552</v>
      </c>
      <c r="M83" s="274">
        <v>0.8</v>
      </c>
      <c r="N83" s="242" t="s">
        <v>507</v>
      </c>
      <c r="O83" s="250">
        <v>0.48</v>
      </c>
      <c r="P83" s="77" t="s">
        <v>1341</v>
      </c>
      <c r="Q83" s="254" t="s">
        <v>1334</v>
      </c>
      <c r="R83" s="207" t="s">
        <v>1342</v>
      </c>
      <c r="S83" s="207" t="s">
        <v>87</v>
      </c>
      <c r="T83" s="207" t="s">
        <v>88</v>
      </c>
      <c r="U83" s="250">
        <v>0.25</v>
      </c>
      <c r="V83" s="250">
        <v>0.15</v>
      </c>
      <c r="W83" s="254" t="s">
        <v>509</v>
      </c>
      <c r="X83" s="254" t="s">
        <v>510</v>
      </c>
      <c r="Y83" s="254" t="s">
        <v>511</v>
      </c>
      <c r="Z83" s="274">
        <v>0.36</v>
      </c>
      <c r="AA83" s="241" t="s">
        <v>523</v>
      </c>
      <c r="AB83" s="274">
        <v>0.2</v>
      </c>
      <c r="AC83" s="254" t="s">
        <v>506</v>
      </c>
      <c r="AD83" s="274">
        <v>0.2</v>
      </c>
      <c r="AE83" s="242" t="s">
        <v>507</v>
      </c>
      <c r="AF83" s="254" t="s">
        <v>90</v>
      </c>
      <c r="AG83" s="254" t="s">
        <v>82</v>
      </c>
      <c r="AH83" s="201" t="s">
        <v>1277</v>
      </c>
      <c r="AI83" s="392" t="s">
        <v>82</v>
      </c>
      <c r="AJ83" s="77" t="s">
        <v>1278</v>
      </c>
      <c r="AK83" s="291" t="s">
        <v>82</v>
      </c>
      <c r="AL83" s="145" t="s">
        <v>1336</v>
      </c>
      <c r="AM83" s="291" t="s">
        <v>82</v>
      </c>
      <c r="AN83" s="145" t="s">
        <v>1298</v>
      </c>
      <c r="AO83" s="157" t="s">
        <v>82</v>
      </c>
      <c r="AP83" s="433" t="s">
        <v>1307</v>
      </c>
      <c r="AQ83" s="77" t="s">
        <v>82</v>
      </c>
      <c r="AR83" s="204" t="s">
        <v>1617</v>
      </c>
      <c r="AS83" s="360" t="s">
        <v>709</v>
      </c>
    </row>
    <row r="84" spans="1:46" s="1" customFormat="1" ht="81.75" customHeight="1" x14ac:dyDescent="0.25">
      <c r="A84" s="207" t="s">
        <v>408</v>
      </c>
      <c r="B84" s="207" t="s">
        <v>1343</v>
      </c>
      <c r="C84" s="207" t="s">
        <v>654</v>
      </c>
      <c r="D84" s="319" t="s">
        <v>655</v>
      </c>
      <c r="E84" s="363" t="s">
        <v>1344</v>
      </c>
      <c r="F84" s="363" t="s">
        <v>1345</v>
      </c>
      <c r="G84" s="377" t="s">
        <v>1346</v>
      </c>
      <c r="H84" s="227" t="s">
        <v>589</v>
      </c>
      <c r="I84" s="254" t="s">
        <v>1286</v>
      </c>
      <c r="J84" s="243" t="s">
        <v>540</v>
      </c>
      <c r="K84" s="237">
        <v>0.6</v>
      </c>
      <c r="L84" s="201" t="s">
        <v>530</v>
      </c>
      <c r="M84" s="237">
        <v>0.6</v>
      </c>
      <c r="N84" s="242" t="s">
        <v>507</v>
      </c>
      <c r="O84" s="239">
        <v>0.36</v>
      </c>
      <c r="P84" s="77" t="s">
        <v>1347</v>
      </c>
      <c r="Q84" s="201" t="s">
        <v>128</v>
      </c>
      <c r="R84" s="201" t="s">
        <v>342</v>
      </c>
      <c r="S84" s="201" t="s">
        <v>87</v>
      </c>
      <c r="T84" s="201" t="s">
        <v>88</v>
      </c>
      <c r="U84" s="239">
        <v>0.25</v>
      </c>
      <c r="V84" s="239">
        <v>0.15</v>
      </c>
      <c r="W84" s="254" t="s">
        <v>527</v>
      </c>
      <c r="X84" s="254" t="s">
        <v>510</v>
      </c>
      <c r="Y84" s="254" t="s">
        <v>511</v>
      </c>
      <c r="Z84" s="240">
        <v>0.36</v>
      </c>
      <c r="AA84" s="241" t="s">
        <v>523</v>
      </c>
      <c r="AB84" s="240">
        <v>0.2</v>
      </c>
      <c r="AC84" s="254" t="s">
        <v>506</v>
      </c>
      <c r="AD84" s="240">
        <v>0.2</v>
      </c>
      <c r="AE84" s="242" t="s">
        <v>507</v>
      </c>
      <c r="AF84" s="243" t="s">
        <v>90</v>
      </c>
      <c r="AG84" s="243" t="s">
        <v>82</v>
      </c>
      <c r="AH84" s="201" t="s">
        <v>1277</v>
      </c>
      <c r="AI84" s="392" t="s">
        <v>82</v>
      </c>
      <c r="AJ84" s="77" t="s">
        <v>1278</v>
      </c>
      <c r="AK84" s="291" t="s">
        <v>82</v>
      </c>
      <c r="AL84" s="145" t="s">
        <v>1306</v>
      </c>
      <c r="AM84" s="291" t="s">
        <v>82</v>
      </c>
      <c r="AN84" s="145" t="s">
        <v>1298</v>
      </c>
      <c r="AO84" s="157" t="s">
        <v>82</v>
      </c>
      <c r="AP84" s="433" t="s">
        <v>1307</v>
      </c>
      <c r="AQ84" s="77" t="s">
        <v>82</v>
      </c>
      <c r="AR84" s="204" t="s">
        <v>1615</v>
      </c>
      <c r="AS84" s="360" t="s">
        <v>709</v>
      </c>
    </row>
    <row r="85" spans="1:46" s="1" customFormat="1" ht="83.25" customHeight="1" x14ac:dyDescent="0.25">
      <c r="A85" s="207" t="s">
        <v>408</v>
      </c>
      <c r="B85" s="207" t="s">
        <v>1348</v>
      </c>
      <c r="C85" s="207" t="s">
        <v>654</v>
      </c>
      <c r="D85" s="319" t="s">
        <v>655</v>
      </c>
      <c r="E85" s="228" t="s">
        <v>1349</v>
      </c>
      <c r="F85" s="228" t="s">
        <v>1345</v>
      </c>
      <c r="G85" s="229" t="s">
        <v>1350</v>
      </c>
      <c r="H85" s="227" t="s">
        <v>589</v>
      </c>
      <c r="I85" s="254" t="s">
        <v>1286</v>
      </c>
      <c r="J85" s="243" t="s">
        <v>540</v>
      </c>
      <c r="K85" s="237">
        <v>0.6</v>
      </c>
      <c r="L85" s="201" t="s">
        <v>524</v>
      </c>
      <c r="M85" s="237">
        <v>0.4</v>
      </c>
      <c r="N85" s="242" t="s">
        <v>507</v>
      </c>
      <c r="O85" s="239">
        <v>0.24</v>
      </c>
      <c r="P85" s="201" t="s">
        <v>1351</v>
      </c>
      <c r="Q85" s="201" t="s">
        <v>128</v>
      </c>
      <c r="R85" s="77" t="s">
        <v>1352</v>
      </c>
      <c r="S85" s="201" t="s">
        <v>87</v>
      </c>
      <c r="T85" s="201" t="s">
        <v>88</v>
      </c>
      <c r="U85" s="239">
        <v>0.25</v>
      </c>
      <c r="V85" s="239">
        <v>0.15</v>
      </c>
      <c r="W85" s="254" t="s">
        <v>509</v>
      </c>
      <c r="X85" s="254" t="s">
        <v>510</v>
      </c>
      <c r="Y85" s="254" t="s">
        <v>529</v>
      </c>
      <c r="Z85" s="240">
        <v>0.36</v>
      </c>
      <c r="AA85" s="241" t="s">
        <v>523</v>
      </c>
      <c r="AB85" s="240">
        <v>0.2</v>
      </c>
      <c r="AC85" s="254" t="s">
        <v>506</v>
      </c>
      <c r="AD85" s="240">
        <v>0.2</v>
      </c>
      <c r="AE85" s="242" t="s">
        <v>507</v>
      </c>
      <c r="AF85" s="243" t="s">
        <v>90</v>
      </c>
      <c r="AG85" s="243" t="s">
        <v>82</v>
      </c>
      <c r="AH85" s="201" t="s">
        <v>1277</v>
      </c>
      <c r="AI85" s="392" t="s">
        <v>82</v>
      </c>
      <c r="AJ85" s="77" t="s">
        <v>1278</v>
      </c>
      <c r="AK85" s="291" t="s">
        <v>82</v>
      </c>
      <c r="AL85" s="145" t="s">
        <v>1353</v>
      </c>
      <c r="AM85" s="291" t="s">
        <v>82</v>
      </c>
      <c r="AN85" s="422" t="s">
        <v>1298</v>
      </c>
      <c r="AO85" s="157" t="s">
        <v>82</v>
      </c>
      <c r="AP85" s="433" t="s">
        <v>1307</v>
      </c>
      <c r="AQ85" s="77"/>
      <c r="AR85" s="204"/>
      <c r="AS85" s="360" t="s">
        <v>709</v>
      </c>
      <c r="AT85" s="566"/>
    </row>
    <row r="86" spans="1:46" s="1" customFormat="1" ht="81.75" customHeight="1" x14ac:dyDescent="0.25">
      <c r="A86" s="207" t="s">
        <v>345</v>
      </c>
      <c r="B86" s="199" t="s">
        <v>1354</v>
      </c>
      <c r="C86" s="207" t="s">
        <v>648</v>
      </c>
      <c r="D86" s="207" t="s">
        <v>649</v>
      </c>
      <c r="E86" s="207" t="s">
        <v>1355</v>
      </c>
      <c r="F86" s="207" t="s">
        <v>1356</v>
      </c>
      <c r="G86" s="207" t="s">
        <v>1357</v>
      </c>
      <c r="H86" s="207" t="s">
        <v>589</v>
      </c>
      <c r="I86" s="207" t="s">
        <v>1358</v>
      </c>
      <c r="J86" s="254" t="s">
        <v>540</v>
      </c>
      <c r="K86" s="240">
        <v>0.6</v>
      </c>
      <c r="L86" s="254" t="s">
        <v>552</v>
      </c>
      <c r="M86" s="240">
        <v>0.8</v>
      </c>
      <c r="N86" s="218" t="s">
        <v>553</v>
      </c>
      <c r="O86" s="239">
        <v>0.48</v>
      </c>
      <c r="P86" s="77" t="s">
        <v>1359</v>
      </c>
      <c r="Q86" s="243" t="s">
        <v>1360</v>
      </c>
      <c r="R86" s="77" t="s">
        <v>1361</v>
      </c>
      <c r="S86" s="254" t="s">
        <v>87</v>
      </c>
      <c r="T86" s="254" t="s">
        <v>88</v>
      </c>
      <c r="U86" s="239">
        <v>0.25</v>
      </c>
      <c r="V86" s="239">
        <v>0.15</v>
      </c>
      <c r="W86" s="254" t="s">
        <v>509</v>
      </c>
      <c r="X86" s="254" t="s">
        <v>528</v>
      </c>
      <c r="Y86" s="254" t="s">
        <v>511</v>
      </c>
      <c r="Z86" s="240">
        <v>0.36</v>
      </c>
      <c r="AA86" s="241" t="s">
        <v>523</v>
      </c>
      <c r="AB86" s="240">
        <v>0.2</v>
      </c>
      <c r="AC86" s="254" t="s">
        <v>530</v>
      </c>
      <c r="AD86" s="240">
        <v>0.6</v>
      </c>
      <c r="AE86" s="313" t="s">
        <v>541</v>
      </c>
      <c r="AF86" s="254" t="s">
        <v>90</v>
      </c>
      <c r="AG86" s="199" t="s">
        <v>82</v>
      </c>
      <c r="AH86" s="145" t="s">
        <v>1362</v>
      </c>
      <c r="AI86" s="392" t="s">
        <v>82</v>
      </c>
      <c r="AJ86" s="393" t="s">
        <v>1363</v>
      </c>
      <c r="AK86" s="291" t="s">
        <v>82</v>
      </c>
      <c r="AL86" s="145" t="s">
        <v>1363</v>
      </c>
      <c r="AM86" s="416" t="s">
        <v>82</v>
      </c>
      <c r="AN86" s="145" t="s">
        <v>1364</v>
      </c>
      <c r="AO86" s="157" t="s">
        <v>82</v>
      </c>
      <c r="AP86" s="379" t="s">
        <v>1365</v>
      </c>
      <c r="AQ86" s="77" t="s">
        <v>82</v>
      </c>
      <c r="AR86" s="204" t="s">
        <v>1618</v>
      </c>
      <c r="AS86" s="360" t="s">
        <v>709</v>
      </c>
    </row>
    <row r="87" spans="1:46" s="1" customFormat="1" ht="63" customHeight="1" x14ac:dyDescent="0.25">
      <c r="A87" s="207" t="s">
        <v>345</v>
      </c>
      <c r="B87" s="199" t="s">
        <v>1366</v>
      </c>
      <c r="C87" s="207" t="s">
        <v>648</v>
      </c>
      <c r="D87" s="207" t="s">
        <v>649</v>
      </c>
      <c r="E87" s="207" t="s">
        <v>1355</v>
      </c>
      <c r="F87" s="207" t="s">
        <v>1356</v>
      </c>
      <c r="G87" s="207" t="s">
        <v>1357</v>
      </c>
      <c r="H87" s="207" t="s">
        <v>589</v>
      </c>
      <c r="I87" s="254" t="s">
        <v>1358</v>
      </c>
      <c r="J87" s="254" t="s">
        <v>540</v>
      </c>
      <c r="K87" s="240">
        <v>0.6</v>
      </c>
      <c r="L87" s="254" t="s">
        <v>552</v>
      </c>
      <c r="M87" s="240">
        <v>0.8</v>
      </c>
      <c r="N87" s="218" t="s">
        <v>553</v>
      </c>
      <c r="O87" s="239">
        <v>0.48</v>
      </c>
      <c r="P87" s="77" t="s">
        <v>1367</v>
      </c>
      <c r="Q87" s="216" t="s">
        <v>1360</v>
      </c>
      <c r="R87" s="367" t="s">
        <v>1368</v>
      </c>
      <c r="S87" s="243" t="s">
        <v>87</v>
      </c>
      <c r="T87" s="243" t="s">
        <v>88</v>
      </c>
      <c r="U87" s="239">
        <v>0.25</v>
      </c>
      <c r="V87" s="239">
        <v>0.15</v>
      </c>
      <c r="W87" s="243" t="s">
        <v>527</v>
      </c>
      <c r="X87" s="243" t="s">
        <v>528</v>
      </c>
      <c r="Y87" s="243" t="s">
        <v>511</v>
      </c>
      <c r="Z87" s="240">
        <v>0.36</v>
      </c>
      <c r="AA87" s="241" t="s">
        <v>523</v>
      </c>
      <c r="AB87" s="240">
        <v>0.2</v>
      </c>
      <c r="AC87" s="254" t="s">
        <v>552</v>
      </c>
      <c r="AD87" s="240">
        <v>0.8</v>
      </c>
      <c r="AE87" s="320" t="s">
        <v>553</v>
      </c>
      <c r="AF87" s="243" t="s">
        <v>90</v>
      </c>
      <c r="AG87" s="199" t="s">
        <v>82</v>
      </c>
      <c r="AH87" s="244" t="s">
        <v>1369</v>
      </c>
      <c r="AI87" s="392" t="s">
        <v>82</v>
      </c>
      <c r="AJ87" s="229" t="s">
        <v>1370</v>
      </c>
      <c r="AK87" s="291" t="s">
        <v>82</v>
      </c>
      <c r="AL87" s="145" t="s">
        <v>1371</v>
      </c>
      <c r="AM87" s="416" t="s">
        <v>82</v>
      </c>
      <c r="AN87" s="145" t="s">
        <v>1372</v>
      </c>
      <c r="AO87" s="157" t="s">
        <v>82</v>
      </c>
      <c r="AP87" s="379" t="s">
        <v>1373</v>
      </c>
      <c r="AQ87" s="77" t="s">
        <v>82</v>
      </c>
      <c r="AR87" s="204" t="s">
        <v>1619</v>
      </c>
      <c r="AS87" s="360" t="s">
        <v>709</v>
      </c>
    </row>
    <row r="88" spans="1:46" s="1" customFormat="1" ht="76.5" customHeight="1" x14ac:dyDescent="0.25">
      <c r="A88" s="207" t="s">
        <v>345</v>
      </c>
      <c r="B88" s="199" t="s">
        <v>1374</v>
      </c>
      <c r="C88" s="207" t="s">
        <v>648</v>
      </c>
      <c r="D88" s="207" t="s">
        <v>649</v>
      </c>
      <c r="E88" s="207" t="s">
        <v>1355</v>
      </c>
      <c r="F88" s="247" t="s">
        <v>1356</v>
      </c>
      <c r="G88" s="207" t="s">
        <v>1357</v>
      </c>
      <c r="H88" s="207" t="s">
        <v>589</v>
      </c>
      <c r="I88" s="254" t="s">
        <v>1358</v>
      </c>
      <c r="J88" s="254" t="s">
        <v>540</v>
      </c>
      <c r="K88" s="240">
        <v>0.6</v>
      </c>
      <c r="L88" s="254" t="s">
        <v>552</v>
      </c>
      <c r="M88" s="240">
        <v>0.8</v>
      </c>
      <c r="N88" s="218" t="s">
        <v>553</v>
      </c>
      <c r="O88" s="239">
        <v>0.48</v>
      </c>
      <c r="P88" s="77" t="s">
        <v>1375</v>
      </c>
      <c r="Q88" s="201" t="s">
        <v>577</v>
      </c>
      <c r="R88" s="367" t="s">
        <v>1376</v>
      </c>
      <c r="S88" s="243" t="s">
        <v>87</v>
      </c>
      <c r="T88" s="243" t="s">
        <v>88</v>
      </c>
      <c r="U88" s="239">
        <v>0.25</v>
      </c>
      <c r="V88" s="239">
        <v>0.15</v>
      </c>
      <c r="W88" s="243" t="s">
        <v>509</v>
      </c>
      <c r="X88" s="243" t="s">
        <v>510</v>
      </c>
      <c r="Y88" s="243" t="s">
        <v>511</v>
      </c>
      <c r="Z88" s="240">
        <v>0.36</v>
      </c>
      <c r="AA88" s="241" t="s">
        <v>523</v>
      </c>
      <c r="AB88" s="240">
        <v>0.2</v>
      </c>
      <c r="AC88" s="254" t="s">
        <v>552</v>
      </c>
      <c r="AD88" s="240">
        <v>0.8</v>
      </c>
      <c r="AE88" s="320" t="s">
        <v>553</v>
      </c>
      <c r="AF88" s="243" t="s">
        <v>90</v>
      </c>
      <c r="AG88" s="199" t="s">
        <v>82</v>
      </c>
      <c r="AH88" s="244" t="s">
        <v>1377</v>
      </c>
      <c r="AI88" s="392" t="s">
        <v>82</v>
      </c>
      <c r="AJ88" s="229" t="s">
        <v>1378</v>
      </c>
      <c r="AK88" s="291" t="s">
        <v>82</v>
      </c>
      <c r="AL88" s="145" t="s">
        <v>1379</v>
      </c>
      <c r="AM88" s="416" t="s">
        <v>82</v>
      </c>
      <c r="AN88" s="145" t="s">
        <v>1380</v>
      </c>
      <c r="AO88" s="157" t="s">
        <v>82</v>
      </c>
      <c r="AP88" s="379" t="s">
        <v>1381</v>
      </c>
      <c r="AQ88" s="77" t="s">
        <v>82</v>
      </c>
      <c r="AR88" s="145" t="s">
        <v>1620</v>
      </c>
      <c r="AS88" s="360" t="s">
        <v>709</v>
      </c>
    </row>
    <row r="89" spans="1:46" s="1" customFormat="1" ht="66.75" customHeight="1" x14ac:dyDescent="0.25">
      <c r="A89" s="207" t="s">
        <v>345</v>
      </c>
      <c r="B89" s="199" t="s">
        <v>1382</v>
      </c>
      <c r="C89" s="207" t="s">
        <v>648</v>
      </c>
      <c r="D89" s="207" t="s">
        <v>649</v>
      </c>
      <c r="E89" s="207" t="s">
        <v>1383</v>
      </c>
      <c r="F89" s="247" t="s">
        <v>1384</v>
      </c>
      <c r="G89" s="207" t="s">
        <v>1385</v>
      </c>
      <c r="H89" s="207" t="s">
        <v>589</v>
      </c>
      <c r="I89" s="254" t="s">
        <v>1358</v>
      </c>
      <c r="J89" s="254" t="s">
        <v>523</v>
      </c>
      <c r="K89" s="240">
        <v>0.4</v>
      </c>
      <c r="L89" s="254" t="s">
        <v>552</v>
      </c>
      <c r="M89" s="240">
        <v>0.8</v>
      </c>
      <c r="N89" s="218" t="s">
        <v>576</v>
      </c>
      <c r="O89" s="239">
        <v>0.32</v>
      </c>
      <c r="P89" s="77" t="s">
        <v>1386</v>
      </c>
      <c r="Q89" s="201" t="s">
        <v>1360</v>
      </c>
      <c r="R89" s="367" t="s">
        <v>1387</v>
      </c>
      <c r="S89" s="243" t="s">
        <v>87</v>
      </c>
      <c r="T89" s="243" t="s">
        <v>88</v>
      </c>
      <c r="U89" s="239">
        <v>0.25</v>
      </c>
      <c r="V89" s="239">
        <v>0.15</v>
      </c>
      <c r="W89" s="243" t="s">
        <v>509</v>
      </c>
      <c r="X89" s="243" t="s">
        <v>528</v>
      </c>
      <c r="Y89" s="243" t="s">
        <v>511</v>
      </c>
      <c r="Z89" s="240">
        <v>0.24</v>
      </c>
      <c r="AA89" s="241" t="s">
        <v>523</v>
      </c>
      <c r="AB89" s="240">
        <v>0.2</v>
      </c>
      <c r="AC89" s="254" t="s">
        <v>552</v>
      </c>
      <c r="AD89" s="240">
        <v>0.8</v>
      </c>
      <c r="AE89" s="320" t="s">
        <v>553</v>
      </c>
      <c r="AF89" s="243" t="s">
        <v>90</v>
      </c>
      <c r="AG89" s="199" t="s">
        <v>82</v>
      </c>
      <c r="AH89" s="244" t="s">
        <v>1388</v>
      </c>
      <c r="AI89" s="392" t="s">
        <v>82</v>
      </c>
      <c r="AJ89" s="229" t="s">
        <v>1389</v>
      </c>
      <c r="AK89" s="291" t="s">
        <v>82</v>
      </c>
      <c r="AL89" s="145" t="s">
        <v>1390</v>
      </c>
      <c r="AM89" s="416" t="s">
        <v>82</v>
      </c>
      <c r="AN89" s="145" t="s">
        <v>1391</v>
      </c>
      <c r="AO89" s="157" t="s">
        <v>82</v>
      </c>
      <c r="AP89" s="379" t="s">
        <v>1392</v>
      </c>
      <c r="AQ89" s="77" t="s">
        <v>82</v>
      </c>
      <c r="AR89" s="204" t="s">
        <v>1621</v>
      </c>
      <c r="AS89" s="360" t="s">
        <v>709</v>
      </c>
    </row>
    <row r="90" spans="1:46" s="1" customFormat="1" ht="119.25" customHeight="1" x14ac:dyDescent="0.25">
      <c r="A90" s="207" t="s">
        <v>345</v>
      </c>
      <c r="B90" s="199" t="s">
        <v>1393</v>
      </c>
      <c r="C90" s="207" t="s">
        <v>648</v>
      </c>
      <c r="D90" s="207" t="s">
        <v>649</v>
      </c>
      <c r="E90" s="207" t="s">
        <v>1383</v>
      </c>
      <c r="F90" s="247" t="s">
        <v>1384</v>
      </c>
      <c r="G90" s="207" t="s">
        <v>1385</v>
      </c>
      <c r="H90" s="207" t="s">
        <v>589</v>
      </c>
      <c r="I90" s="254" t="s">
        <v>1358</v>
      </c>
      <c r="J90" s="254" t="s">
        <v>523</v>
      </c>
      <c r="K90" s="240">
        <v>0.4</v>
      </c>
      <c r="L90" s="254" t="s">
        <v>552</v>
      </c>
      <c r="M90" s="240">
        <v>0.8</v>
      </c>
      <c r="N90" s="218" t="s">
        <v>576</v>
      </c>
      <c r="O90" s="239">
        <v>0.32</v>
      </c>
      <c r="P90" s="77" t="s">
        <v>1394</v>
      </c>
      <c r="Q90" s="261" t="s">
        <v>577</v>
      </c>
      <c r="R90" s="77" t="s">
        <v>1395</v>
      </c>
      <c r="S90" s="243" t="s">
        <v>87</v>
      </c>
      <c r="T90" s="243" t="s">
        <v>88</v>
      </c>
      <c r="U90" s="239">
        <v>0.25</v>
      </c>
      <c r="V90" s="239">
        <v>0.15</v>
      </c>
      <c r="W90" s="243" t="s">
        <v>509</v>
      </c>
      <c r="X90" s="243" t="s">
        <v>528</v>
      </c>
      <c r="Y90" s="243" t="s">
        <v>511</v>
      </c>
      <c r="Z90" s="240">
        <v>0.24</v>
      </c>
      <c r="AA90" s="241" t="s">
        <v>523</v>
      </c>
      <c r="AB90" s="240">
        <v>0.2</v>
      </c>
      <c r="AC90" s="254" t="s">
        <v>552</v>
      </c>
      <c r="AD90" s="240">
        <v>0.8</v>
      </c>
      <c r="AE90" s="320" t="s">
        <v>553</v>
      </c>
      <c r="AF90" s="243" t="s">
        <v>90</v>
      </c>
      <c r="AG90" s="199" t="s">
        <v>82</v>
      </c>
      <c r="AH90" s="244" t="s">
        <v>1377</v>
      </c>
      <c r="AI90" s="392" t="s">
        <v>82</v>
      </c>
      <c r="AJ90" s="244" t="s">
        <v>1396</v>
      </c>
      <c r="AK90" s="291" t="s">
        <v>82</v>
      </c>
      <c r="AL90" s="145" t="s">
        <v>1397</v>
      </c>
      <c r="AM90" s="416" t="s">
        <v>82</v>
      </c>
      <c r="AN90" s="145" t="s">
        <v>1398</v>
      </c>
      <c r="AO90" s="157" t="s">
        <v>82</v>
      </c>
      <c r="AP90" s="379" t="s">
        <v>1399</v>
      </c>
      <c r="AQ90" s="77" t="s">
        <v>82</v>
      </c>
      <c r="AR90" s="204" t="s">
        <v>1622</v>
      </c>
      <c r="AS90" s="360" t="s">
        <v>709</v>
      </c>
    </row>
    <row r="91" spans="1:46" s="1" customFormat="1" ht="60.75" customHeight="1" x14ac:dyDescent="0.25">
      <c r="A91" s="207" t="s">
        <v>345</v>
      </c>
      <c r="B91" s="199" t="s">
        <v>1400</v>
      </c>
      <c r="C91" s="207" t="s">
        <v>648</v>
      </c>
      <c r="D91" s="207" t="s">
        <v>649</v>
      </c>
      <c r="E91" s="207" t="s">
        <v>1401</v>
      </c>
      <c r="F91" s="247" t="s">
        <v>1402</v>
      </c>
      <c r="G91" s="207" t="s">
        <v>1403</v>
      </c>
      <c r="H91" s="207" t="s">
        <v>589</v>
      </c>
      <c r="I91" s="254" t="s">
        <v>1358</v>
      </c>
      <c r="J91" s="254" t="s">
        <v>540</v>
      </c>
      <c r="K91" s="240">
        <v>0.6</v>
      </c>
      <c r="L91" s="254" t="s">
        <v>552</v>
      </c>
      <c r="M91" s="240">
        <v>0.8</v>
      </c>
      <c r="N91" s="218" t="s">
        <v>553</v>
      </c>
      <c r="O91" s="239">
        <v>0.48</v>
      </c>
      <c r="P91" s="77" t="s">
        <v>1404</v>
      </c>
      <c r="Q91" s="261" t="s">
        <v>577</v>
      </c>
      <c r="R91" s="77" t="s">
        <v>1405</v>
      </c>
      <c r="S91" s="243" t="s">
        <v>87</v>
      </c>
      <c r="T91" s="243" t="s">
        <v>88</v>
      </c>
      <c r="U91" s="239">
        <v>0.25</v>
      </c>
      <c r="V91" s="239">
        <v>0.15</v>
      </c>
      <c r="W91" s="243" t="s">
        <v>509</v>
      </c>
      <c r="X91" s="243" t="s">
        <v>510</v>
      </c>
      <c r="Y91" s="243" t="s">
        <v>511</v>
      </c>
      <c r="Z91" s="240">
        <v>0.36</v>
      </c>
      <c r="AA91" s="241" t="s">
        <v>523</v>
      </c>
      <c r="AB91" s="240">
        <v>0.2</v>
      </c>
      <c r="AC91" s="254" t="s">
        <v>552</v>
      </c>
      <c r="AD91" s="240">
        <v>0.8</v>
      </c>
      <c r="AE91" s="320" t="s">
        <v>553</v>
      </c>
      <c r="AF91" s="243" t="s">
        <v>90</v>
      </c>
      <c r="AG91" s="199" t="s">
        <v>82</v>
      </c>
      <c r="AH91" s="244" t="s">
        <v>1377</v>
      </c>
      <c r="AI91" s="392" t="s">
        <v>82</v>
      </c>
      <c r="AJ91" s="244" t="s">
        <v>1406</v>
      </c>
      <c r="AK91" s="291" t="s">
        <v>82</v>
      </c>
      <c r="AL91" s="145" t="s">
        <v>1407</v>
      </c>
      <c r="AM91" s="416" t="s">
        <v>82</v>
      </c>
      <c r="AN91" s="145" t="s">
        <v>1398</v>
      </c>
      <c r="AO91" s="157" t="s">
        <v>82</v>
      </c>
      <c r="AP91" s="379" t="s">
        <v>1408</v>
      </c>
      <c r="AQ91" s="77" t="s">
        <v>82</v>
      </c>
      <c r="AR91" s="204" t="s">
        <v>1623</v>
      </c>
      <c r="AS91" s="360" t="s">
        <v>709</v>
      </c>
    </row>
    <row r="92" spans="1:46" s="1" customFormat="1" ht="55.5" customHeight="1" x14ac:dyDescent="0.25">
      <c r="A92" s="207" t="s">
        <v>345</v>
      </c>
      <c r="B92" s="199" t="s">
        <v>1409</v>
      </c>
      <c r="C92" s="207" t="s">
        <v>648</v>
      </c>
      <c r="D92" s="207" t="s">
        <v>649</v>
      </c>
      <c r="E92" s="207" t="s">
        <v>1410</v>
      </c>
      <c r="F92" s="207" t="s">
        <v>1411</v>
      </c>
      <c r="G92" s="207" t="s">
        <v>1412</v>
      </c>
      <c r="H92" s="207" t="s">
        <v>589</v>
      </c>
      <c r="I92" s="254" t="s">
        <v>1358</v>
      </c>
      <c r="J92" s="243" t="s">
        <v>540</v>
      </c>
      <c r="K92" s="240">
        <v>0.6</v>
      </c>
      <c r="L92" s="243" t="s">
        <v>530</v>
      </c>
      <c r="M92" s="240">
        <v>0.6</v>
      </c>
      <c r="N92" s="238" t="s">
        <v>541</v>
      </c>
      <c r="O92" s="239">
        <v>0.36</v>
      </c>
      <c r="P92" s="77" t="s">
        <v>1413</v>
      </c>
      <c r="Q92" s="243" t="s">
        <v>296</v>
      </c>
      <c r="R92" s="77" t="s">
        <v>1414</v>
      </c>
      <c r="S92" s="243" t="s">
        <v>87</v>
      </c>
      <c r="T92" s="243" t="s">
        <v>88</v>
      </c>
      <c r="U92" s="239">
        <v>0.25</v>
      </c>
      <c r="V92" s="239">
        <v>0.15</v>
      </c>
      <c r="W92" s="243" t="s">
        <v>509</v>
      </c>
      <c r="X92" s="243" t="s">
        <v>510</v>
      </c>
      <c r="Y92" s="243" t="s">
        <v>511</v>
      </c>
      <c r="Z92" s="240">
        <v>0.36</v>
      </c>
      <c r="AA92" s="241" t="s">
        <v>523</v>
      </c>
      <c r="AB92" s="240">
        <v>0.2</v>
      </c>
      <c r="AC92" s="243" t="s">
        <v>552</v>
      </c>
      <c r="AD92" s="240">
        <v>0.8</v>
      </c>
      <c r="AE92" s="320" t="s">
        <v>553</v>
      </c>
      <c r="AF92" s="243" t="s">
        <v>90</v>
      </c>
      <c r="AG92" s="199" t="s">
        <v>82</v>
      </c>
      <c r="AH92" s="244" t="s">
        <v>1377</v>
      </c>
      <c r="AI92" s="392" t="s">
        <v>82</v>
      </c>
      <c r="AJ92" s="244" t="s">
        <v>1415</v>
      </c>
      <c r="AK92" s="291" t="s">
        <v>82</v>
      </c>
      <c r="AL92" s="145" t="s">
        <v>1416</v>
      </c>
      <c r="AM92" s="416" t="s">
        <v>82</v>
      </c>
      <c r="AN92" s="145" t="s">
        <v>1398</v>
      </c>
      <c r="AO92" s="157" t="s">
        <v>82</v>
      </c>
      <c r="AP92" s="379" t="s">
        <v>1417</v>
      </c>
      <c r="AQ92" s="77" t="s">
        <v>82</v>
      </c>
      <c r="AR92" s="204" t="s">
        <v>1624</v>
      </c>
      <c r="AS92" s="360" t="s">
        <v>709</v>
      </c>
    </row>
    <row r="93" spans="1:46" s="1" customFormat="1" ht="75.75" customHeight="1" x14ac:dyDescent="0.25">
      <c r="A93" s="207" t="s">
        <v>345</v>
      </c>
      <c r="B93" s="199" t="s">
        <v>1418</v>
      </c>
      <c r="C93" s="207" t="s">
        <v>648</v>
      </c>
      <c r="D93" s="207" t="s">
        <v>649</v>
      </c>
      <c r="E93" s="207" t="s">
        <v>1410</v>
      </c>
      <c r="F93" s="207" t="s">
        <v>1411</v>
      </c>
      <c r="G93" s="207" t="s">
        <v>1412</v>
      </c>
      <c r="H93" s="207" t="s">
        <v>589</v>
      </c>
      <c r="I93" s="254" t="s">
        <v>1358</v>
      </c>
      <c r="J93" s="243" t="s">
        <v>540</v>
      </c>
      <c r="K93" s="240">
        <v>0.6</v>
      </c>
      <c r="L93" s="243" t="s">
        <v>530</v>
      </c>
      <c r="M93" s="240">
        <v>0.6</v>
      </c>
      <c r="N93" s="238" t="s">
        <v>541</v>
      </c>
      <c r="O93" s="239">
        <v>0.36</v>
      </c>
      <c r="P93" s="77" t="s">
        <v>1419</v>
      </c>
      <c r="Q93" s="243" t="s">
        <v>296</v>
      </c>
      <c r="R93" s="367" t="s">
        <v>1420</v>
      </c>
      <c r="S93" s="243" t="s">
        <v>87</v>
      </c>
      <c r="T93" s="243" t="s">
        <v>88</v>
      </c>
      <c r="U93" s="239">
        <v>0.25</v>
      </c>
      <c r="V93" s="239">
        <v>0.15</v>
      </c>
      <c r="W93" s="243" t="s">
        <v>509</v>
      </c>
      <c r="X93" s="243" t="s">
        <v>510</v>
      </c>
      <c r="Y93" s="243" t="s">
        <v>511</v>
      </c>
      <c r="Z93" s="240">
        <v>0.36</v>
      </c>
      <c r="AA93" s="241" t="s">
        <v>523</v>
      </c>
      <c r="AB93" s="240">
        <v>0.2</v>
      </c>
      <c r="AC93" s="243" t="s">
        <v>552</v>
      </c>
      <c r="AD93" s="240">
        <v>0.8</v>
      </c>
      <c r="AE93" s="320" t="s">
        <v>553</v>
      </c>
      <c r="AF93" s="243" t="s">
        <v>90</v>
      </c>
      <c r="AG93" s="199" t="s">
        <v>82</v>
      </c>
      <c r="AH93" s="244" t="s">
        <v>1377</v>
      </c>
      <c r="AI93" s="392" t="s">
        <v>82</v>
      </c>
      <c r="AJ93" s="459" t="s">
        <v>1421</v>
      </c>
      <c r="AK93" s="291" t="s">
        <v>82</v>
      </c>
      <c r="AL93" s="145" t="s">
        <v>1422</v>
      </c>
      <c r="AM93" s="416" t="s">
        <v>82</v>
      </c>
      <c r="AN93" s="145" t="s">
        <v>1398</v>
      </c>
      <c r="AO93" s="157" t="s">
        <v>82</v>
      </c>
      <c r="AP93" s="379" t="s">
        <v>1423</v>
      </c>
      <c r="AQ93" s="77" t="s">
        <v>82</v>
      </c>
      <c r="AR93" s="204" t="s">
        <v>1625</v>
      </c>
      <c r="AS93" s="360" t="s">
        <v>709</v>
      </c>
    </row>
    <row r="94" spans="1:46" s="1" customFormat="1" ht="59.25" customHeight="1" x14ac:dyDescent="0.25">
      <c r="A94" s="207" t="s">
        <v>345</v>
      </c>
      <c r="B94" s="199" t="s">
        <v>1424</v>
      </c>
      <c r="C94" s="207" t="s">
        <v>648</v>
      </c>
      <c r="D94" s="207" t="s">
        <v>649</v>
      </c>
      <c r="E94" s="207" t="s">
        <v>1425</v>
      </c>
      <c r="F94" s="207" t="s">
        <v>1426</v>
      </c>
      <c r="G94" s="207" t="s">
        <v>1427</v>
      </c>
      <c r="H94" s="207" t="s">
        <v>589</v>
      </c>
      <c r="I94" s="254" t="s">
        <v>1358</v>
      </c>
      <c r="J94" s="243" t="s">
        <v>540</v>
      </c>
      <c r="K94" s="240">
        <v>0.6</v>
      </c>
      <c r="L94" s="243" t="s">
        <v>558</v>
      </c>
      <c r="M94" s="240">
        <v>1</v>
      </c>
      <c r="N94" s="259" t="s">
        <v>559</v>
      </c>
      <c r="O94" s="239">
        <v>0.6</v>
      </c>
      <c r="P94" s="77" t="s">
        <v>1428</v>
      </c>
      <c r="Q94" s="243" t="s">
        <v>296</v>
      </c>
      <c r="R94" s="367" t="s">
        <v>1429</v>
      </c>
      <c r="S94" s="243" t="s">
        <v>87</v>
      </c>
      <c r="T94" s="243" t="s">
        <v>88</v>
      </c>
      <c r="U94" s="239">
        <v>0.25</v>
      </c>
      <c r="V94" s="239">
        <v>0.15</v>
      </c>
      <c r="W94" s="243" t="s">
        <v>509</v>
      </c>
      <c r="X94" s="243" t="s">
        <v>510</v>
      </c>
      <c r="Y94" s="243" t="s">
        <v>511</v>
      </c>
      <c r="Z94" s="240">
        <v>0.36</v>
      </c>
      <c r="AA94" s="241" t="s">
        <v>523</v>
      </c>
      <c r="AB94" s="240">
        <v>0.2</v>
      </c>
      <c r="AC94" s="254" t="s">
        <v>552</v>
      </c>
      <c r="AD94" s="240">
        <v>0.8</v>
      </c>
      <c r="AE94" s="320" t="s">
        <v>553</v>
      </c>
      <c r="AF94" s="243" t="s">
        <v>90</v>
      </c>
      <c r="AG94" s="199" t="s">
        <v>82</v>
      </c>
      <c r="AH94" s="244" t="s">
        <v>1377</v>
      </c>
      <c r="AI94" s="392" t="s">
        <v>82</v>
      </c>
      <c r="AJ94" s="244" t="s">
        <v>1430</v>
      </c>
      <c r="AK94" s="291" t="s">
        <v>82</v>
      </c>
      <c r="AL94" s="145" t="s">
        <v>1431</v>
      </c>
      <c r="AM94" s="416" t="s">
        <v>82</v>
      </c>
      <c r="AN94" s="145" t="s">
        <v>1398</v>
      </c>
      <c r="AO94" s="157" t="s">
        <v>82</v>
      </c>
      <c r="AP94" s="379" t="s">
        <v>1432</v>
      </c>
      <c r="AQ94" s="77" t="s">
        <v>82</v>
      </c>
      <c r="AR94" s="204" t="s">
        <v>1626</v>
      </c>
      <c r="AS94" s="360" t="s">
        <v>709</v>
      </c>
    </row>
    <row r="95" spans="1:46" s="1" customFormat="1" ht="72" customHeight="1" x14ac:dyDescent="0.25">
      <c r="A95" s="207" t="s">
        <v>345</v>
      </c>
      <c r="B95" s="199" t="s">
        <v>1433</v>
      </c>
      <c r="C95" s="207" t="s">
        <v>648</v>
      </c>
      <c r="D95" s="207" t="s">
        <v>649</v>
      </c>
      <c r="E95" s="207" t="s">
        <v>1425</v>
      </c>
      <c r="F95" s="207" t="s">
        <v>1426</v>
      </c>
      <c r="G95" s="254" t="s">
        <v>1427</v>
      </c>
      <c r="H95" s="254" t="s">
        <v>589</v>
      </c>
      <c r="I95" s="254" t="s">
        <v>1358</v>
      </c>
      <c r="J95" s="243" t="s">
        <v>540</v>
      </c>
      <c r="K95" s="240">
        <v>0.6</v>
      </c>
      <c r="L95" s="243" t="s">
        <v>558</v>
      </c>
      <c r="M95" s="240">
        <v>1</v>
      </c>
      <c r="N95" s="259" t="s">
        <v>559</v>
      </c>
      <c r="O95" s="239">
        <v>0.6</v>
      </c>
      <c r="P95" s="77" t="s">
        <v>1434</v>
      </c>
      <c r="Q95" s="243" t="s">
        <v>296</v>
      </c>
      <c r="R95" s="77" t="s">
        <v>1435</v>
      </c>
      <c r="S95" s="243" t="s">
        <v>87</v>
      </c>
      <c r="T95" s="243" t="s">
        <v>88</v>
      </c>
      <c r="U95" s="239">
        <v>0.25</v>
      </c>
      <c r="V95" s="239">
        <v>0.15</v>
      </c>
      <c r="W95" s="243" t="s">
        <v>509</v>
      </c>
      <c r="X95" s="243" t="s">
        <v>510</v>
      </c>
      <c r="Y95" s="243" t="s">
        <v>511</v>
      </c>
      <c r="Z95" s="240">
        <v>0.36</v>
      </c>
      <c r="AA95" s="241" t="s">
        <v>523</v>
      </c>
      <c r="AB95" s="240">
        <v>0.2</v>
      </c>
      <c r="AC95" s="243" t="s">
        <v>552</v>
      </c>
      <c r="AD95" s="240">
        <v>0.8</v>
      </c>
      <c r="AE95" s="320" t="s">
        <v>553</v>
      </c>
      <c r="AF95" s="243" t="s">
        <v>90</v>
      </c>
      <c r="AG95" s="199" t="s">
        <v>82</v>
      </c>
      <c r="AH95" s="244" t="s">
        <v>1436</v>
      </c>
      <c r="AI95" s="392" t="s">
        <v>82</v>
      </c>
      <c r="AJ95" s="459" t="s">
        <v>1430</v>
      </c>
      <c r="AK95" s="291" t="s">
        <v>82</v>
      </c>
      <c r="AL95" s="201" t="s">
        <v>1437</v>
      </c>
      <c r="AM95" s="416" t="s">
        <v>82</v>
      </c>
      <c r="AN95" s="145" t="s">
        <v>1438</v>
      </c>
      <c r="AO95" s="157" t="s">
        <v>82</v>
      </c>
      <c r="AP95" s="459" t="s">
        <v>1439</v>
      </c>
      <c r="AQ95" s="77" t="s">
        <v>82</v>
      </c>
      <c r="AR95" s="204" t="s">
        <v>1627</v>
      </c>
      <c r="AS95" s="360" t="s">
        <v>709</v>
      </c>
    </row>
    <row r="96" spans="1:46" s="1" customFormat="1" ht="63" customHeight="1" x14ac:dyDescent="0.25">
      <c r="A96" s="207" t="s">
        <v>345</v>
      </c>
      <c r="B96" s="199" t="s">
        <v>1440</v>
      </c>
      <c r="C96" s="207" t="s">
        <v>648</v>
      </c>
      <c r="D96" s="207" t="s">
        <v>649</v>
      </c>
      <c r="E96" s="207" t="s">
        <v>1441</v>
      </c>
      <c r="F96" s="207" t="s">
        <v>1442</v>
      </c>
      <c r="G96" s="160" t="s">
        <v>1443</v>
      </c>
      <c r="H96" s="254" t="s">
        <v>589</v>
      </c>
      <c r="I96" s="254" t="s">
        <v>1358</v>
      </c>
      <c r="J96" s="243" t="s">
        <v>540</v>
      </c>
      <c r="K96" s="240">
        <v>0.6</v>
      </c>
      <c r="L96" s="243" t="s">
        <v>530</v>
      </c>
      <c r="M96" s="240">
        <v>0.6</v>
      </c>
      <c r="N96" s="238" t="s">
        <v>541</v>
      </c>
      <c r="O96" s="239">
        <v>0.36</v>
      </c>
      <c r="P96" s="201" t="s">
        <v>1444</v>
      </c>
      <c r="Q96" s="243" t="s">
        <v>143</v>
      </c>
      <c r="R96" s="77" t="s">
        <v>1445</v>
      </c>
      <c r="S96" s="243" t="s">
        <v>87</v>
      </c>
      <c r="T96" s="243" t="s">
        <v>88</v>
      </c>
      <c r="U96" s="239">
        <v>0.25</v>
      </c>
      <c r="V96" s="239">
        <v>0.15</v>
      </c>
      <c r="W96" s="243" t="s">
        <v>509</v>
      </c>
      <c r="X96" s="243" t="s">
        <v>510</v>
      </c>
      <c r="Y96" s="243" t="s">
        <v>511</v>
      </c>
      <c r="Z96" s="240">
        <v>0.36</v>
      </c>
      <c r="AA96" s="241" t="s">
        <v>523</v>
      </c>
      <c r="AB96" s="240">
        <v>0.2</v>
      </c>
      <c r="AC96" s="243" t="s">
        <v>530</v>
      </c>
      <c r="AD96" s="240">
        <v>0.6</v>
      </c>
      <c r="AE96" s="313" t="s">
        <v>541</v>
      </c>
      <c r="AF96" s="243" t="s">
        <v>90</v>
      </c>
      <c r="AG96" s="199" t="s">
        <v>82</v>
      </c>
      <c r="AH96" s="244" t="s">
        <v>1377</v>
      </c>
      <c r="AI96" s="392" t="s">
        <v>82</v>
      </c>
      <c r="AJ96" s="201" t="s">
        <v>1446</v>
      </c>
      <c r="AK96" s="291" t="s">
        <v>82</v>
      </c>
      <c r="AL96" s="145" t="s">
        <v>1447</v>
      </c>
      <c r="AM96" s="416" t="s">
        <v>82</v>
      </c>
      <c r="AN96" s="145" t="s">
        <v>1448</v>
      </c>
      <c r="AO96" s="157" t="s">
        <v>82</v>
      </c>
      <c r="AP96" s="459" t="s">
        <v>1449</v>
      </c>
      <c r="AQ96" s="77" t="s">
        <v>82</v>
      </c>
      <c r="AR96" s="204" t="s">
        <v>1628</v>
      </c>
      <c r="AS96" s="360" t="s">
        <v>709</v>
      </c>
    </row>
    <row r="97" spans="1:45" s="1" customFormat="1" ht="72.75" customHeight="1" x14ac:dyDescent="0.25">
      <c r="A97" s="207" t="s">
        <v>345</v>
      </c>
      <c r="B97" s="199" t="s">
        <v>1450</v>
      </c>
      <c r="C97" s="207" t="s">
        <v>648</v>
      </c>
      <c r="D97" s="207" t="s">
        <v>649</v>
      </c>
      <c r="E97" s="207" t="s">
        <v>1451</v>
      </c>
      <c r="F97" s="254" t="s">
        <v>1452</v>
      </c>
      <c r="G97" s="254" t="s">
        <v>1453</v>
      </c>
      <c r="H97" s="254" t="s">
        <v>591</v>
      </c>
      <c r="I97" s="254" t="s">
        <v>1358</v>
      </c>
      <c r="J97" s="243" t="s">
        <v>540</v>
      </c>
      <c r="K97" s="240">
        <v>0.6</v>
      </c>
      <c r="L97" s="243" t="s">
        <v>530</v>
      </c>
      <c r="M97" s="240">
        <v>0.6</v>
      </c>
      <c r="N97" s="238" t="s">
        <v>541</v>
      </c>
      <c r="O97" s="239">
        <v>0.36</v>
      </c>
      <c r="P97" s="77" t="s">
        <v>1454</v>
      </c>
      <c r="Q97" s="243" t="s">
        <v>143</v>
      </c>
      <c r="R97" s="145" t="s">
        <v>1455</v>
      </c>
      <c r="S97" s="243" t="s">
        <v>87</v>
      </c>
      <c r="T97" s="243" t="s">
        <v>88</v>
      </c>
      <c r="U97" s="239">
        <v>0.25</v>
      </c>
      <c r="V97" s="239">
        <v>0.15</v>
      </c>
      <c r="W97" s="243" t="s">
        <v>509</v>
      </c>
      <c r="X97" s="243" t="s">
        <v>528</v>
      </c>
      <c r="Y97" s="243" t="s">
        <v>511</v>
      </c>
      <c r="Z97" s="240">
        <v>0.36</v>
      </c>
      <c r="AA97" s="241" t="s">
        <v>523</v>
      </c>
      <c r="AB97" s="240">
        <v>0.2</v>
      </c>
      <c r="AC97" s="243" t="s">
        <v>530</v>
      </c>
      <c r="AD97" s="240">
        <v>0.6</v>
      </c>
      <c r="AE97" s="313" t="s">
        <v>541</v>
      </c>
      <c r="AF97" s="243" t="s">
        <v>90</v>
      </c>
      <c r="AG97" s="199" t="s">
        <v>82</v>
      </c>
      <c r="AH97" s="244" t="s">
        <v>1377</v>
      </c>
      <c r="AI97" s="392" t="s">
        <v>82</v>
      </c>
      <c r="AJ97" s="201" t="s">
        <v>1456</v>
      </c>
      <c r="AK97" s="291" t="s">
        <v>82</v>
      </c>
      <c r="AL97" s="145" t="s">
        <v>1379</v>
      </c>
      <c r="AM97" s="416" t="s">
        <v>82</v>
      </c>
      <c r="AN97" s="145" t="s">
        <v>1438</v>
      </c>
      <c r="AO97" s="157" t="s">
        <v>82</v>
      </c>
      <c r="AP97" s="379" t="s">
        <v>1457</v>
      </c>
      <c r="AQ97" s="77" t="s">
        <v>82</v>
      </c>
      <c r="AR97" s="145" t="s">
        <v>1629</v>
      </c>
      <c r="AS97" s="360" t="s">
        <v>709</v>
      </c>
    </row>
    <row r="98" spans="1:45" s="1" customFormat="1" ht="68.25" customHeight="1" x14ac:dyDescent="0.25">
      <c r="A98" s="207" t="s">
        <v>345</v>
      </c>
      <c r="B98" s="199" t="s">
        <v>1458</v>
      </c>
      <c r="C98" s="207" t="s">
        <v>648</v>
      </c>
      <c r="D98" s="207" t="s">
        <v>649</v>
      </c>
      <c r="E98" s="207" t="s">
        <v>1459</v>
      </c>
      <c r="F98" s="254" t="s">
        <v>1460</v>
      </c>
      <c r="G98" s="254" t="s">
        <v>1461</v>
      </c>
      <c r="H98" s="254" t="s">
        <v>591</v>
      </c>
      <c r="I98" s="254" t="s">
        <v>1358</v>
      </c>
      <c r="J98" s="243" t="s">
        <v>523</v>
      </c>
      <c r="K98" s="240">
        <v>0.4</v>
      </c>
      <c r="L98" s="243" t="s">
        <v>530</v>
      </c>
      <c r="M98" s="240">
        <v>0.6</v>
      </c>
      <c r="N98" s="238" t="s">
        <v>541</v>
      </c>
      <c r="O98" s="239">
        <v>0.24</v>
      </c>
      <c r="P98" s="77" t="s">
        <v>1462</v>
      </c>
      <c r="Q98" s="243" t="s">
        <v>1360</v>
      </c>
      <c r="R98" s="145" t="s">
        <v>1463</v>
      </c>
      <c r="S98" s="243" t="s">
        <v>87</v>
      </c>
      <c r="T98" s="243" t="s">
        <v>88</v>
      </c>
      <c r="U98" s="239">
        <v>0.25</v>
      </c>
      <c r="V98" s="239">
        <v>0.15</v>
      </c>
      <c r="W98" s="243" t="s">
        <v>509</v>
      </c>
      <c r="X98" s="243" t="s">
        <v>528</v>
      </c>
      <c r="Y98" s="243" t="s">
        <v>511</v>
      </c>
      <c r="Z98" s="240">
        <v>0.24</v>
      </c>
      <c r="AA98" s="241" t="s">
        <v>523</v>
      </c>
      <c r="AB98" s="240">
        <v>0.2</v>
      </c>
      <c r="AC98" s="243" t="s">
        <v>530</v>
      </c>
      <c r="AD98" s="240">
        <v>0.6</v>
      </c>
      <c r="AE98" s="313" t="s">
        <v>541</v>
      </c>
      <c r="AF98" s="322" t="s">
        <v>90</v>
      </c>
      <c r="AG98" s="347" t="s">
        <v>82</v>
      </c>
      <c r="AH98" s="229" t="s">
        <v>1464</v>
      </c>
      <c r="AI98" s="392" t="s">
        <v>82</v>
      </c>
      <c r="AJ98" s="229" t="s">
        <v>1465</v>
      </c>
      <c r="AK98" s="291" t="s">
        <v>82</v>
      </c>
      <c r="AL98" s="145" t="s">
        <v>1466</v>
      </c>
      <c r="AM98" s="416" t="s">
        <v>82</v>
      </c>
      <c r="AN98" s="145" t="s">
        <v>1391</v>
      </c>
      <c r="AO98" s="157" t="s">
        <v>82</v>
      </c>
      <c r="AP98" s="379" t="s">
        <v>1373</v>
      </c>
      <c r="AQ98" s="77" t="s">
        <v>82</v>
      </c>
      <c r="AR98" s="145" t="s">
        <v>1630</v>
      </c>
      <c r="AS98" s="360" t="s">
        <v>709</v>
      </c>
    </row>
    <row r="99" spans="1:45" s="1" customFormat="1" ht="112.5" customHeight="1" x14ac:dyDescent="0.25">
      <c r="A99" s="201" t="s">
        <v>366</v>
      </c>
      <c r="B99" s="201" t="s">
        <v>1467</v>
      </c>
      <c r="C99" s="201" t="s">
        <v>646</v>
      </c>
      <c r="D99" s="201" t="s">
        <v>647</v>
      </c>
      <c r="E99" s="323" t="s">
        <v>1468</v>
      </c>
      <c r="F99" s="263" t="s">
        <v>1469</v>
      </c>
      <c r="G99" s="229" t="s">
        <v>1470</v>
      </c>
      <c r="H99" s="224" t="s">
        <v>589</v>
      </c>
      <c r="I99" s="201" t="s">
        <v>1471</v>
      </c>
      <c r="J99" s="201" t="s">
        <v>540</v>
      </c>
      <c r="K99" s="240">
        <v>0.6</v>
      </c>
      <c r="L99" s="201" t="s">
        <v>552</v>
      </c>
      <c r="M99" s="240">
        <v>0.8</v>
      </c>
      <c r="N99" s="218" t="s">
        <v>1472</v>
      </c>
      <c r="O99" s="239">
        <v>0.48</v>
      </c>
      <c r="P99" s="77" t="s">
        <v>1473</v>
      </c>
      <c r="Q99" s="323" t="s">
        <v>284</v>
      </c>
      <c r="R99" s="146" t="s">
        <v>1474</v>
      </c>
      <c r="S99" s="216" t="s">
        <v>87</v>
      </c>
      <c r="T99" s="216" t="s">
        <v>88</v>
      </c>
      <c r="U99" s="220">
        <v>0.25</v>
      </c>
      <c r="V99" s="220">
        <v>0.15</v>
      </c>
      <c r="W99" s="216" t="s">
        <v>509</v>
      </c>
      <c r="X99" s="216" t="s">
        <v>510</v>
      </c>
      <c r="Y99" s="216" t="s">
        <v>511</v>
      </c>
      <c r="Z99" s="221">
        <v>0.36</v>
      </c>
      <c r="AA99" s="241" t="s">
        <v>523</v>
      </c>
      <c r="AB99" s="221">
        <v>0.2</v>
      </c>
      <c r="AC99" s="216" t="s">
        <v>558</v>
      </c>
      <c r="AD99" s="221">
        <v>1</v>
      </c>
      <c r="AE99" s="223" t="s">
        <v>576</v>
      </c>
      <c r="AF99" s="224" t="s">
        <v>90</v>
      </c>
      <c r="AG99" s="199" t="s">
        <v>82</v>
      </c>
      <c r="AH99" s="261" t="s">
        <v>1475</v>
      </c>
      <c r="AI99" s="392" t="s">
        <v>82</v>
      </c>
      <c r="AJ99" s="261" t="s">
        <v>1476</v>
      </c>
      <c r="AK99" s="291" t="s">
        <v>82</v>
      </c>
      <c r="AL99" s="145" t="s">
        <v>1477</v>
      </c>
      <c r="AM99" s="416" t="s">
        <v>82</v>
      </c>
      <c r="AN99" s="460" t="s">
        <v>1478</v>
      </c>
      <c r="AO99" s="157" t="s">
        <v>82</v>
      </c>
      <c r="AP99" s="379" t="s">
        <v>1479</v>
      </c>
      <c r="AQ99" s="77" t="s">
        <v>82</v>
      </c>
      <c r="AR99" s="145" t="s">
        <v>1631</v>
      </c>
      <c r="AS99" s="360" t="s">
        <v>709</v>
      </c>
    </row>
    <row r="100" spans="1:45" s="1" customFormat="1" ht="90" customHeight="1" x14ac:dyDescent="0.25">
      <c r="A100" s="207" t="s">
        <v>366</v>
      </c>
      <c r="B100" s="207" t="s">
        <v>1480</v>
      </c>
      <c r="C100" s="207" t="s">
        <v>646</v>
      </c>
      <c r="D100" s="207" t="s">
        <v>647</v>
      </c>
      <c r="E100" s="266" t="s">
        <v>1481</v>
      </c>
      <c r="F100" s="378" t="s">
        <v>1482</v>
      </c>
      <c r="G100" s="377" t="s">
        <v>1483</v>
      </c>
      <c r="H100" s="227" t="s">
        <v>589</v>
      </c>
      <c r="I100" s="215" t="s">
        <v>1471</v>
      </c>
      <c r="J100" s="224" t="s">
        <v>551</v>
      </c>
      <c r="K100" s="240">
        <v>0.8</v>
      </c>
      <c r="L100" s="224" t="s">
        <v>552</v>
      </c>
      <c r="M100" s="221">
        <v>0.8</v>
      </c>
      <c r="N100" s="218" t="s">
        <v>1472</v>
      </c>
      <c r="O100" s="239">
        <v>0.64</v>
      </c>
      <c r="P100" s="77" t="s">
        <v>1484</v>
      </c>
      <c r="Q100" s="215" t="s">
        <v>599</v>
      </c>
      <c r="R100" s="249" t="s">
        <v>1485</v>
      </c>
      <c r="S100" s="224" t="s">
        <v>87</v>
      </c>
      <c r="T100" s="224" t="s">
        <v>88</v>
      </c>
      <c r="U100" s="220">
        <v>0.25</v>
      </c>
      <c r="V100" s="220">
        <v>0.15</v>
      </c>
      <c r="W100" s="224" t="s">
        <v>1486</v>
      </c>
      <c r="X100" s="224" t="s">
        <v>510</v>
      </c>
      <c r="Y100" s="224" t="s">
        <v>511</v>
      </c>
      <c r="Z100" s="221">
        <v>0.36</v>
      </c>
      <c r="AA100" s="241" t="s">
        <v>523</v>
      </c>
      <c r="AB100" s="221">
        <v>0.2</v>
      </c>
      <c r="AC100" s="224" t="s">
        <v>530</v>
      </c>
      <c r="AD100" s="221">
        <v>0.6</v>
      </c>
      <c r="AE100" s="238" t="s">
        <v>530</v>
      </c>
      <c r="AF100" s="224" t="s">
        <v>90</v>
      </c>
      <c r="AG100" s="199" t="s">
        <v>82</v>
      </c>
      <c r="AH100" s="261" t="s">
        <v>1487</v>
      </c>
      <c r="AI100" s="392" t="s">
        <v>82</v>
      </c>
      <c r="AJ100" s="261" t="s">
        <v>1488</v>
      </c>
      <c r="AK100" s="291" t="s">
        <v>82</v>
      </c>
      <c r="AL100" s="145" t="s">
        <v>1489</v>
      </c>
      <c r="AM100" s="416" t="s">
        <v>82</v>
      </c>
      <c r="AN100" s="460" t="s">
        <v>1490</v>
      </c>
      <c r="AO100" s="157" t="s">
        <v>82</v>
      </c>
      <c r="AP100" s="379" t="s">
        <v>1491</v>
      </c>
      <c r="AQ100" s="77" t="s">
        <v>82</v>
      </c>
      <c r="AR100" s="145" t="s">
        <v>1632</v>
      </c>
      <c r="AS100" s="360" t="s">
        <v>709</v>
      </c>
    </row>
    <row r="101" spans="1:45" s="1" customFormat="1" ht="129.75" customHeight="1" x14ac:dyDescent="0.25">
      <c r="A101" s="207" t="s">
        <v>366</v>
      </c>
      <c r="B101" s="201" t="s">
        <v>1492</v>
      </c>
      <c r="C101" s="201" t="s">
        <v>646</v>
      </c>
      <c r="D101" s="201" t="s">
        <v>647</v>
      </c>
      <c r="E101" s="201" t="s">
        <v>1493</v>
      </c>
      <c r="F101" s="199" t="s">
        <v>1494</v>
      </c>
      <c r="G101" s="233" t="s">
        <v>1495</v>
      </c>
      <c r="H101" s="243" t="s">
        <v>591</v>
      </c>
      <c r="I101" s="215" t="s">
        <v>1471</v>
      </c>
      <c r="J101" s="243" t="s">
        <v>551</v>
      </c>
      <c r="K101" s="274">
        <v>0.8</v>
      </c>
      <c r="L101" s="243" t="s">
        <v>558</v>
      </c>
      <c r="M101" s="240">
        <v>1</v>
      </c>
      <c r="N101" s="259" t="s">
        <v>1496</v>
      </c>
      <c r="O101" s="239">
        <v>0.8</v>
      </c>
      <c r="P101" s="77" t="s">
        <v>1497</v>
      </c>
      <c r="Q101" s="215" t="s">
        <v>599</v>
      </c>
      <c r="R101" s="233" t="s">
        <v>1498</v>
      </c>
      <c r="S101" s="243" t="s">
        <v>87</v>
      </c>
      <c r="T101" s="243" t="s">
        <v>88</v>
      </c>
      <c r="U101" s="239">
        <v>0.25</v>
      </c>
      <c r="V101" s="239">
        <v>0.15</v>
      </c>
      <c r="W101" s="224" t="s">
        <v>509</v>
      </c>
      <c r="X101" s="224" t="s">
        <v>510</v>
      </c>
      <c r="Y101" s="224" t="s">
        <v>511</v>
      </c>
      <c r="Z101" s="240">
        <v>0.48</v>
      </c>
      <c r="AA101" s="238" t="s">
        <v>540</v>
      </c>
      <c r="AB101" s="240">
        <v>0.4</v>
      </c>
      <c r="AC101" s="224" t="s">
        <v>530</v>
      </c>
      <c r="AD101" s="240">
        <v>0.6</v>
      </c>
      <c r="AE101" s="238" t="s">
        <v>530</v>
      </c>
      <c r="AF101" s="224" t="s">
        <v>90</v>
      </c>
      <c r="AG101" s="199" t="s">
        <v>82</v>
      </c>
      <c r="AH101" s="261" t="s">
        <v>1499</v>
      </c>
      <c r="AI101" s="392" t="s">
        <v>82</v>
      </c>
      <c r="AJ101" s="461" t="s">
        <v>1500</v>
      </c>
      <c r="AK101" s="291" t="s">
        <v>82</v>
      </c>
      <c r="AL101" s="201" t="s">
        <v>1501</v>
      </c>
      <c r="AM101" s="416" t="s">
        <v>82</v>
      </c>
      <c r="AN101" s="145" t="s">
        <v>1502</v>
      </c>
      <c r="AO101" s="157" t="s">
        <v>82</v>
      </c>
      <c r="AP101" s="379" t="s">
        <v>1503</v>
      </c>
      <c r="AQ101" s="77" t="s">
        <v>82</v>
      </c>
      <c r="AR101" s="208" t="s">
        <v>1633</v>
      </c>
      <c r="AS101" s="360" t="s">
        <v>709</v>
      </c>
    </row>
    <row r="102" spans="1:45" s="1" customFormat="1" ht="135.75" customHeight="1" x14ac:dyDescent="0.25">
      <c r="A102" s="207" t="s">
        <v>394</v>
      </c>
      <c r="B102" s="199" t="s">
        <v>1504</v>
      </c>
      <c r="C102" s="207" t="s">
        <v>623</v>
      </c>
      <c r="D102" s="207" t="s">
        <v>624</v>
      </c>
      <c r="E102" s="207" t="s">
        <v>1505</v>
      </c>
      <c r="F102" s="207" t="s">
        <v>1506</v>
      </c>
      <c r="G102" s="207" t="s">
        <v>1507</v>
      </c>
      <c r="H102" s="207" t="s">
        <v>589</v>
      </c>
      <c r="I102" s="207" t="s">
        <v>503</v>
      </c>
      <c r="J102" s="254" t="s">
        <v>540</v>
      </c>
      <c r="K102" s="240">
        <v>0.6</v>
      </c>
      <c r="L102" s="254" t="s">
        <v>530</v>
      </c>
      <c r="M102" s="240">
        <v>0.6</v>
      </c>
      <c r="N102" s="238" t="s">
        <v>541</v>
      </c>
      <c r="O102" s="239">
        <v>0.36</v>
      </c>
      <c r="P102" s="77" t="s">
        <v>1508</v>
      </c>
      <c r="Q102" s="254" t="s">
        <v>577</v>
      </c>
      <c r="R102" s="207" t="s">
        <v>1509</v>
      </c>
      <c r="S102" s="254" t="s">
        <v>87</v>
      </c>
      <c r="T102" s="254" t="s">
        <v>88</v>
      </c>
      <c r="U102" s="239">
        <v>0.25</v>
      </c>
      <c r="V102" s="239">
        <v>0.15</v>
      </c>
      <c r="W102" s="254" t="s">
        <v>509</v>
      </c>
      <c r="X102" s="254" t="s">
        <v>510</v>
      </c>
      <c r="Y102" s="254" t="s">
        <v>511</v>
      </c>
      <c r="Z102" s="240">
        <v>0.36</v>
      </c>
      <c r="AA102" s="241" t="s">
        <v>523</v>
      </c>
      <c r="AB102" s="240">
        <v>0.2</v>
      </c>
      <c r="AC102" s="243" t="s">
        <v>530</v>
      </c>
      <c r="AD102" s="240">
        <v>0.6</v>
      </c>
      <c r="AE102" s="313" t="s">
        <v>541</v>
      </c>
      <c r="AF102" s="254" t="s">
        <v>90</v>
      </c>
      <c r="AG102" s="199" t="s">
        <v>82</v>
      </c>
      <c r="AH102" s="199" t="s">
        <v>1510</v>
      </c>
      <c r="AI102" s="392" t="s">
        <v>82</v>
      </c>
      <c r="AJ102" s="201" t="s">
        <v>1511</v>
      </c>
      <c r="AK102" s="291" t="s">
        <v>82</v>
      </c>
      <c r="AL102" s="145" t="s">
        <v>1512</v>
      </c>
      <c r="AM102" s="416" t="s">
        <v>82</v>
      </c>
      <c r="AN102" s="199" t="s">
        <v>1513</v>
      </c>
      <c r="AO102" s="157" t="s">
        <v>82</v>
      </c>
      <c r="AP102" s="379" t="s">
        <v>1514</v>
      </c>
      <c r="AQ102" s="77" t="s">
        <v>82</v>
      </c>
      <c r="AR102" s="208" t="s">
        <v>1634</v>
      </c>
      <c r="AS102" s="360" t="s">
        <v>709</v>
      </c>
    </row>
    <row r="103" spans="1:45" s="1" customFormat="1" ht="113.25" customHeight="1" x14ac:dyDescent="0.25">
      <c r="A103" s="207" t="s">
        <v>394</v>
      </c>
      <c r="B103" s="199" t="s">
        <v>1515</v>
      </c>
      <c r="C103" s="207" t="s">
        <v>623</v>
      </c>
      <c r="D103" s="207" t="s">
        <v>624</v>
      </c>
      <c r="E103" s="207" t="s">
        <v>1516</v>
      </c>
      <c r="F103" s="207" t="s">
        <v>1517</v>
      </c>
      <c r="G103" s="207" t="s">
        <v>1518</v>
      </c>
      <c r="H103" s="207" t="s">
        <v>589</v>
      </c>
      <c r="I103" s="207" t="s">
        <v>503</v>
      </c>
      <c r="J103" s="254" t="s">
        <v>540</v>
      </c>
      <c r="K103" s="240">
        <v>0.6</v>
      </c>
      <c r="L103" s="254" t="s">
        <v>530</v>
      </c>
      <c r="M103" s="240">
        <v>0.6</v>
      </c>
      <c r="N103" s="238" t="s">
        <v>541</v>
      </c>
      <c r="O103" s="239">
        <v>0.36</v>
      </c>
      <c r="P103" s="201" t="s">
        <v>1519</v>
      </c>
      <c r="Q103" s="254" t="s">
        <v>128</v>
      </c>
      <c r="R103" s="207" t="s">
        <v>1520</v>
      </c>
      <c r="S103" s="254" t="s">
        <v>87</v>
      </c>
      <c r="T103" s="254" t="s">
        <v>88</v>
      </c>
      <c r="U103" s="239">
        <v>0.25</v>
      </c>
      <c r="V103" s="239">
        <v>0.15</v>
      </c>
      <c r="W103" s="254" t="s">
        <v>509</v>
      </c>
      <c r="X103" s="254" t="s">
        <v>510</v>
      </c>
      <c r="Y103" s="254" t="s">
        <v>511</v>
      </c>
      <c r="Z103" s="240">
        <v>0.36</v>
      </c>
      <c r="AA103" s="241" t="s">
        <v>523</v>
      </c>
      <c r="AB103" s="240">
        <v>0.2</v>
      </c>
      <c r="AC103" s="243" t="s">
        <v>530</v>
      </c>
      <c r="AD103" s="240">
        <v>0.6</v>
      </c>
      <c r="AE103" s="313" t="s">
        <v>541</v>
      </c>
      <c r="AF103" s="254" t="s">
        <v>90</v>
      </c>
      <c r="AG103" s="199" t="s">
        <v>82</v>
      </c>
      <c r="AH103" s="199" t="s">
        <v>1510</v>
      </c>
      <c r="AI103" s="392" t="s">
        <v>82</v>
      </c>
      <c r="AJ103" s="201" t="s">
        <v>1521</v>
      </c>
      <c r="AK103" s="291" t="s">
        <v>82</v>
      </c>
      <c r="AL103" s="145" t="s">
        <v>1522</v>
      </c>
      <c r="AM103" s="416" t="s">
        <v>82</v>
      </c>
      <c r="AN103" s="145" t="s">
        <v>1513</v>
      </c>
      <c r="AO103" s="157" t="s">
        <v>82</v>
      </c>
      <c r="AP103" s="379" t="s">
        <v>1514</v>
      </c>
      <c r="AQ103" s="77" t="s">
        <v>82</v>
      </c>
      <c r="AR103" s="145" t="s">
        <v>1634</v>
      </c>
      <c r="AS103" s="360" t="s">
        <v>709</v>
      </c>
    </row>
    <row r="104" spans="1:45" s="1" customFormat="1" ht="132" customHeight="1" x14ac:dyDescent="0.25">
      <c r="A104" s="207" t="s">
        <v>394</v>
      </c>
      <c r="B104" s="199" t="s">
        <v>1523</v>
      </c>
      <c r="C104" s="207" t="s">
        <v>623</v>
      </c>
      <c r="D104" s="207" t="s">
        <v>624</v>
      </c>
      <c r="E104" s="207" t="s">
        <v>1524</v>
      </c>
      <c r="F104" s="165" t="s">
        <v>1525</v>
      </c>
      <c r="G104" s="165" t="s">
        <v>1526</v>
      </c>
      <c r="H104" s="165" t="s">
        <v>589</v>
      </c>
      <c r="I104" s="207" t="s">
        <v>503</v>
      </c>
      <c r="J104" s="243" t="s">
        <v>551</v>
      </c>
      <c r="K104" s="240">
        <v>0.8</v>
      </c>
      <c r="L104" s="243" t="s">
        <v>552</v>
      </c>
      <c r="M104" s="240">
        <v>0.8</v>
      </c>
      <c r="N104" s="218" t="s">
        <v>576</v>
      </c>
      <c r="O104" s="239">
        <v>0.64</v>
      </c>
      <c r="P104" s="356" t="s">
        <v>1527</v>
      </c>
      <c r="Q104" s="201" t="s">
        <v>1528</v>
      </c>
      <c r="R104" s="77" t="s">
        <v>1529</v>
      </c>
      <c r="S104" s="243" t="s">
        <v>87</v>
      </c>
      <c r="T104" s="243" t="s">
        <v>88</v>
      </c>
      <c r="U104" s="239">
        <v>0.25</v>
      </c>
      <c r="V104" s="239">
        <v>0.15</v>
      </c>
      <c r="W104" s="243" t="s">
        <v>509</v>
      </c>
      <c r="X104" s="243" t="s">
        <v>510</v>
      </c>
      <c r="Y104" s="243" t="s">
        <v>511</v>
      </c>
      <c r="Z104" s="240">
        <v>0.48</v>
      </c>
      <c r="AA104" s="238" t="s">
        <v>540</v>
      </c>
      <c r="AB104" s="240">
        <v>0.4</v>
      </c>
      <c r="AC104" s="243" t="s">
        <v>552</v>
      </c>
      <c r="AD104" s="240">
        <v>0.8</v>
      </c>
      <c r="AE104" s="320" t="s">
        <v>576</v>
      </c>
      <c r="AF104" s="243" t="s">
        <v>90</v>
      </c>
      <c r="AG104" s="199" t="s">
        <v>82</v>
      </c>
      <c r="AH104" s="199" t="s">
        <v>1510</v>
      </c>
      <c r="AI104" s="393" t="s">
        <v>82</v>
      </c>
      <c r="AJ104" s="269" t="s">
        <v>1530</v>
      </c>
      <c r="AK104" s="291" t="s">
        <v>82</v>
      </c>
      <c r="AL104" s="145" t="s">
        <v>1531</v>
      </c>
      <c r="AM104" s="416" t="s">
        <v>82</v>
      </c>
      <c r="AN104" s="145" t="s">
        <v>1513</v>
      </c>
      <c r="AO104" s="157" t="s">
        <v>82</v>
      </c>
      <c r="AP104" s="379" t="s">
        <v>1514</v>
      </c>
      <c r="AQ104" s="77" t="s">
        <v>82</v>
      </c>
      <c r="AR104" s="145" t="s">
        <v>1634</v>
      </c>
      <c r="AS104" s="360" t="s">
        <v>709</v>
      </c>
    </row>
    <row r="105" spans="1:45" s="1" customFormat="1" ht="123.75" customHeight="1" x14ac:dyDescent="0.25">
      <c r="A105" s="207" t="s">
        <v>101</v>
      </c>
      <c r="B105" s="207" t="s">
        <v>1532</v>
      </c>
      <c r="C105" s="207" t="s">
        <v>627</v>
      </c>
      <c r="D105" s="266" t="s">
        <v>626</v>
      </c>
      <c r="E105" s="348" t="s">
        <v>1533</v>
      </c>
      <c r="F105" s="349" t="s">
        <v>1534</v>
      </c>
      <c r="G105" s="350" t="s">
        <v>1535</v>
      </c>
      <c r="H105" s="324" t="s">
        <v>589</v>
      </c>
      <c r="I105" s="244" t="s">
        <v>503</v>
      </c>
      <c r="J105" s="216" t="s">
        <v>540</v>
      </c>
      <c r="K105" s="240">
        <v>0.6</v>
      </c>
      <c r="L105" s="201" t="s">
        <v>552</v>
      </c>
      <c r="M105" s="240">
        <v>0.8</v>
      </c>
      <c r="N105" s="218" t="s">
        <v>553</v>
      </c>
      <c r="O105" s="239">
        <v>0.48</v>
      </c>
      <c r="P105" s="201" t="s">
        <v>1536</v>
      </c>
      <c r="Q105" s="201" t="s">
        <v>111</v>
      </c>
      <c r="R105" s="233" t="s">
        <v>1537</v>
      </c>
      <c r="S105" s="201" t="s">
        <v>87</v>
      </c>
      <c r="T105" s="201" t="s">
        <v>88</v>
      </c>
      <c r="U105" s="239">
        <v>0.25</v>
      </c>
      <c r="V105" s="239">
        <v>0.15</v>
      </c>
      <c r="W105" s="201" t="s">
        <v>509</v>
      </c>
      <c r="X105" s="201" t="s">
        <v>528</v>
      </c>
      <c r="Y105" s="201" t="s">
        <v>511</v>
      </c>
      <c r="Z105" s="240">
        <v>0.36</v>
      </c>
      <c r="AA105" s="241" t="s">
        <v>523</v>
      </c>
      <c r="AB105" s="240">
        <v>0.2</v>
      </c>
      <c r="AC105" s="201" t="s">
        <v>552</v>
      </c>
      <c r="AD105" s="240">
        <v>0.8</v>
      </c>
      <c r="AE105" s="223" t="s">
        <v>553</v>
      </c>
      <c r="AF105" s="243" t="s">
        <v>90</v>
      </c>
      <c r="AG105" s="347" t="s">
        <v>82</v>
      </c>
      <c r="AH105" s="390" t="s">
        <v>1538</v>
      </c>
      <c r="AI105" s="397" t="s">
        <v>82</v>
      </c>
      <c r="AJ105" s="462" t="s">
        <v>1539</v>
      </c>
      <c r="AK105" s="291" t="s">
        <v>82</v>
      </c>
      <c r="AL105" s="145" t="s">
        <v>1540</v>
      </c>
      <c r="AM105" s="416" t="s">
        <v>82</v>
      </c>
      <c r="AN105" s="145" t="s">
        <v>1541</v>
      </c>
      <c r="AO105" s="157" t="s">
        <v>82</v>
      </c>
      <c r="AP105" s="379" t="s">
        <v>1542</v>
      </c>
      <c r="AQ105" s="77" t="s">
        <v>82</v>
      </c>
      <c r="AR105" s="145" t="s">
        <v>1635</v>
      </c>
      <c r="AS105" s="360" t="s">
        <v>709</v>
      </c>
    </row>
    <row r="106" spans="1:45" s="1" customFormat="1" ht="176.25" customHeight="1" x14ac:dyDescent="0.25">
      <c r="A106" s="207" t="s">
        <v>101</v>
      </c>
      <c r="B106" s="207" t="s">
        <v>1543</v>
      </c>
      <c r="C106" s="207" t="s">
        <v>627</v>
      </c>
      <c r="D106" s="207" t="s">
        <v>626</v>
      </c>
      <c r="E106" s="351" t="s">
        <v>1544</v>
      </c>
      <c r="F106" s="343" t="s">
        <v>1545</v>
      </c>
      <c r="G106" s="343" t="s">
        <v>1546</v>
      </c>
      <c r="H106" s="228" t="s">
        <v>589</v>
      </c>
      <c r="I106" s="325" t="s">
        <v>503</v>
      </c>
      <c r="J106" s="268" t="s">
        <v>540</v>
      </c>
      <c r="K106" s="240">
        <v>0.6</v>
      </c>
      <c r="L106" s="243" t="s">
        <v>530</v>
      </c>
      <c r="M106" s="240">
        <v>0.6</v>
      </c>
      <c r="N106" s="238" t="s">
        <v>541</v>
      </c>
      <c r="O106" s="239">
        <v>0.36</v>
      </c>
      <c r="P106" s="201" t="s">
        <v>1547</v>
      </c>
      <c r="Q106" s="224" t="s">
        <v>156</v>
      </c>
      <c r="R106" s="201" t="s">
        <v>1548</v>
      </c>
      <c r="S106" s="243" t="s">
        <v>87</v>
      </c>
      <c r="T106" s="243" t="s">
        <v>88</v>
      </c>
      <c r="U106" s="239">
        <v>0.25</v>
      </c>
      <c r="V106" s="239">
        <v>0.15</v>
      </c>
      <c r="W106" s="243" t="s">
        <v>527</v>
      </c>
      <c r="X106" s="243" t="s">
        <v>510</v>
      </c>
      <c r="Y106" s="243" t="s">
        <v>511</v>
      </c>
      <c r="Z106" s="240">
        <v>0.36</v>
      </c>
      <c r="AA106" s="241" t="s">
        <v>523</v>
      </c>
      <c r="AB106" s="240">
        <v>0.2</v>
      </c>
      <c r="AC106" s="254" t="s">
        <v>552</v>
      </c>
      <c r="AD106" s="240">
        <v>0.8</v>
      </c>
      <c r="AE106" s="223" t="s">
        <v>553</v>
      </c>
      <c r="AF106" s="243" t="s">
        <v>90</v>
      </c>
      <c r="AG106" s="347" t="s">
        <v>82</v>
      </c>
      <c r="AH106" s="300" t="s">
        <v>1538</v>
      </c>
      <c r="AI106" s="212" t="s">
        <v>82</v>
      </c>
      <c r="AJ106" s="229" t="s">
        <v>1549</v>
      </c>
      <c r="AK106" s="291" t="s">
        <v>82</v>
      </c>
      <c r="AL106" s="145" t="s">
        <v>1550</v>
      </c>
      <c r="AM106" s="416" t="s">
        <v>82</v>
      </c>
      <c r="AN106" s="145" t="s">
        <v>1551</v>
      </c>
      <c r="AO106" s="157" t="s">
        <v>82</v>
      </c>
      <c r="AP106" s="463" t="s">
        <v>1552</v>
      </c>
      <c r="AQ106" s="77" t="s">
        <v>82</v>
      </c>
      <c r="AR106" s="145" t="s">
        <v>1636</v>
      </c>
      <c r="AS106" s="360" t="s">
        <v>709</v>
      </c>
    </row>
    <row r="107" spans="1:45" s="1" customFormat="1" ht="24" customHeight="1" x14ac:dyDescent="0.25">
      <c r="A107" s="145"/>
      <c r="B107" s="145"/>
      <c r="C107" s="145" t="e">
        <f>VLOOKUP(A107,'Fórmulas '!B133:C155,2,FALSE)</f>
        <v>#N/A</v>
      </c>
      <c r="D107" s="145" t="e">
        <f>VLOOKUP(A107,'Fórmulas '!$F$47:$G$68,2,FALSE)</f>
        <v>#N/A</v>
      </c>
      <c r="E107" s="160"/>
      <c r="F107" s="160"/>
      <c r="G107" s="160"/>
      <c r="H107" s="160"/>
      <c r="I107" s="160"/>
      <c r="J107" s="63"/>
      <c r="K107" s="152" t="str">
        <f>IFERROR(VLOOKUP(J107,'Fórmulas '!$B$5:$C$9,2,),"")</f>
        <v/>
      </c>
      <c r="L107" s="63"/>
      <c r="M107" s="152" t="str">
        <f>IFERROR(VLOOKUP(L107,'Fórmulas '!$E$5:$F$9,2,),"")</f>
        <v/>
      </c>
      <c r="N107" s="146" t="str">
        <f>IFERROR(VLOOKUP(CONCATENATE(K107,M107),'Fórmulas '!$J$5:$K$29,2,),"")</f>
        <v/>
      </c>
      <c r="O107" s="153" t="str">
        <f t="shared" ref="O107:O139" si="2">IFERROR(M107*K107,"")</f>
        <v/>
      </c>
      <c r="P107" s="201"/>
      <c r="Q107" s="193"/>
      <c r="R107" s="165"/>
      <c r="S107" s="63"/>
      <c r="T107" s="63"/>
      <c r="U107" s="154" t="e">
        <f t="array" ref="U107">_xlfn.IFS(T107="Preventivo",25%,T107="Detectivo",15%,T107="Correctivo",10%)</f>
        <v>#N/A</v>
      </c>
      <c r="V107" s="154" t="e">
        <f t="array" ref="V107">_xlfn.IFS(S107="Automático",25%,S107="Manual",15%)</f>
        <v>#N/A</v>
      </c>
      <c r="W107" s="63"/>
      <c r="X107" s="63"/>
      <c r="Y107" s="63"/>
      <c r="Z107" s="155" t="e">
        <f t="shared" ref="Z107:Z116" si="3">+K107*(1-U107-V107)</f>
        <v>#VALUE!</v>
      </c>
      <c r="AA107" s="156" t="e">
        <f>IF(Z107&lt;='Fórmulas '!$E$16,'Fórmulas '!$F$16,IF('Gestión de Riesgos '!Z107&lt;='Fórmulas '!$E$17,'Fórmulas '!$F$17,IF('Gestión de Riesgos '!Z107&lt;='Fórmulas '!$E$18,'Fórmulas '!$F$18,IF('Gestión de Riesgos '!Z107&lt;='Fórmulas '!$E$19,'Fórmulas '!$F$19,IF('Gestión de Riesgos '!Z107&lt;='Fórmulas '!$E$20,'Fórmulas '!$F$20)))))</f>
        <v>#VALUE!</v>
      </c>
      <c r="AB107" s="152" t="e">
        <f>IF(AA107&lt;='Fórmulas '!$E$5,'Fórmulas '!$F$5,IF('Gestión de Riesgos '!AA107&lt;='Fórmulas '!$E$6,'Fórmulas '!$F$6,IF('Gestión de Riesgos '!AA107&lt;='Fórmulas '!$E$7,'Fórmulas '!$F$7,IF('Gestión de Riesgos '!AA107&lt;='Fórmulas '!$E$8,'Fórmulas '!$F$8,IF('Gestión de Riesgos '!AA107&lt;='Fórmulas '!$E$9,'Fórmulas '!$F$9)))))</f>
        <v>#VALUE!</v>
      </c>
      <c r="AC107" s="63"/>
      <c r="AD107" s="152" t="str">
        <f>IFERROR(VLOOKUP(AC107,'Fórmulas '!$E$5:$F$9,2,),"")</f>
        <v/>
      </c>
      <c r="AE107" s="63" t="str">
        <f>IFERROR(VLOOKUP(CONCATENATE(AB107,AD107),'Fórmulas '!$J$5:$K$29,2),"")</f>
        <v/>
      </c>
      <c r="AF107" s="380"/>
      <c r="AG107" s="289"/>
      <c r="AH107" s="145"/>
      <c r="AI107" s="292"/>
      <c r="AJ107" s="464"/>
      <c r="AK107" s="408"/>
      <c r="AL107" s="146"/>
      <c r="AM107" s="408"/>
      <c r="AN107" s="146"/>
      <c r="AO107" s="417"/>
      <c r="AP107" s="379"/>
      <c r="AQ107" s="145"/>
      <c r="AR107" s="145"/>
      <c r="AS107" s="371"/>
    </row>
    <row r="108" spans="1:45" s="1" customFormat="1" ht="24" customHeight="1" x14ac:dyDescent="0.25">
      <c r="A108" s="145"/>
      <c r="B108" s="145"/>
      <c r="C108" s="145" t="e">
        <f>VLOOKUP(A108,'Fórmulas '!B134:C156,2,FALSE)</f>
        <v>#N/A</v>
      </c>
      <c r="D108" s="145" t="e">
        <f>VLOOKUP(A108,'Fórmulas '!$F$47:$G$68,2,FALSE)</f>
        <v>#N/A</v>
      </c>
      <c r="E108" s="160"/>
      <c r="F108" s="145"/>
      <c r="G108" s="145"/>
      <c r="H108" s="145"/>
      <c r="I108" s="146"/>
      <c r="J108" s="63"/>
      <c r="K108" s="152" t="str">
        <f>IFERROR(VLOOKUP(J108,'Fórmulas '!$B$5:$C$9,2,),"")</f>
        <v/>
      </c>
      <c r="L108" s="63"/>
      <c r="M108" s="152" t="str">
        <f>IFERROR(VLOOKUP(L108,'Fórmulas '!$E$5:$F$9,2,),"")</f>
        <v/>
      </c>
      <c r="N108" s="146" t="str">
        <f>IFERROR(VLOOKUP(CONCATENATE(K108,M108),'Fórmulas '!$J$5:$K$29,2,),"")</f>
        <v/>
      </c>
      <c r="O108" s="153" t="str">
        <f t="shared" si="2"/>
        <v/>
      </c>
      <c r="P108" s="77"/>
      <c r="Q108" s="145"/>
      <c r="R108" s="77"/>
      <c r="S108" s="146"/>
      <c r="T108" s="146"/>
      <c r="U108" s="154" t="e">
        <f t="array" ref="U108">_xlfn.IFS(T108="Preventivo",25%,T108="Detectivo",15%,T108="Correctivo",10%)</f>
        <v>#N/A</v>
      </c>
      <c r="V108" s="154" t="e">
        <f t="array" ref="V108">_xlfn.IFS(S108="Automático",25%,S108="Manual",15%)</f>
        <v>#N/A</v>
      </c>
      <c r="W108" s="63"/>
      <c r="X108" s="63"/>
      <c r="Y108" s="63"/>
      <c r="Z108" s="155" t="e">
        <f t="shared" si="3"/>
        <v>#VALUE!</v>
      </c>
      <c r="AA108" s="156" t="e">
        <f>IF(Z108&lt;='Fórmulas '!$E$16,'Fórmulas '!$F$16,IF('Gestión de Riesgos '!Z108&lt;='Fórmulas '!$E$17,'Fórmulas '!$F$17,IF('Gestión de Riesgos '!Z108&lt;='Fórmulas '!$E$18,'Fórmulas '!$F$18,IF('Gestión de Riesgos '!Z108&lt;='Fórmulas '!$E$19,'Fórmulas '!$F$19,IF('Gestión de Riesgos '!Z108&lt;='Fórmulas '!$E$20,'Fórmulas '!$F$20)))))</f>
        <v>#VALUE!</v>
      </c>
      <c r="AB108" s="152" t="e">
        <f>IF(AA108&lt;='Fórmulas '!$E$5,'Fórmulas '!$F$5,IF('Gestión de Riesgos '!AA108&lt;='Fórmulas '!$E$6,'Fórmulas '!$F$6,IF('Gestión de Riesgos '!AA108&lt;='Fórmulas '!$E$7,'Fórmulas '!$F$7,IF('Gestión de Riesgos '!AA108&lt;='Fórmulas '!$E$8,'Fórmulas '!$F$8,IF('Gestión de Riesgos '!AA108&lt;='Fórmulas '!$E$9,'Fórmulas '!$F$9)))))</f>
        <v>#VALUE!</v>
      </c>
      <c r="AC108" s="63"/>
      <c r="AD108" s="152" t="str">
        <f>IFERROR(VLOOKUP(AC108,'Fórmulas '!$E$5:$F$9,2,),"")</f>
        <v/>
      </c>
      <c r="AE108" s="63" t="str">
        <f>IFERROR(VLOOKUP(CONCATENATE(AB108,AD108),'Fórmulas '!$J$5:$K$29,2),"")</f>
        <v/>
      </c>
      <c r="AF108" s="380"/>
      <c r="AG108" s="289"/>
      <c r="AH108" s="145"/>
      <c r="AI108" s="292"/>
      <c r="AJ108" s="145"/>
      <c r="AK108" s="345"/>
      <c r="AL108" s="146"/>
      <c r="AM108" s="345"/>
      <c r="AN108" s="146"/>
      <c r="AO108" s="417"/>
      <c r="AP108" s="379"/>
      <c r="AQ108" s="145"/>
      <c r="AR108" s="145"/>
      <c r="AS108" s="371"/>
    </row>
    <row r="109" spans="1:45" s="1" customFormat="1" ht="24" customHeight="1" x14ac:dyDescent="0.25">
      <c r="A109" s="145"/>
      <c r="B109" s="145"/>
      <c r="C109" s="145" t="e">
        <f>VLOOKUP(A109,'Fórmulas '!B135:C157,2,FALSE)</f>
        <v>#N/A</v>
      </c>
      <c r="D109" s="145" t="e">
        <f>VLOOKUP(A109,'Fórmulas '!$F$47:$G$68,2,FALSE)</f>
        <v>#N/A</v>
      </c>
      <c r="E109" s="160"/>
      <c r="F109" s="160"/>
      <c r="G109" s="160"/>
      <c r="H109" s="160"/>
      <c r="I109" s="160"/>
      <c r="J109" s="63"/>
      <c r="K109" s="152" t="str">
        <f>IFERROR(VLOOKUP(J109,'Fórmulas '!$B$5:$C$9,2,),"")</f>
        <v/>
      </c>
      <c r="L109" s="63"/>
      <c r="M109" s="152" t="str">
        <f>IFERROR(VLOOKUP(L109,'Fórmulas '!$E$5:$F$9,2,),"")</f>
        <v/>
      </c>
      <c r="N109" s="146" t="str">
        <f>IFERROR(VLOOKUP(CONCATENATE(K109,M109),'Fórmulas '!$J$5:$K$29,2,),"")</f>
        <v/>
      </c>
      <c r="O109" s="153" t="str">
        <f t="shared" si="2"/>
        <v/>
      </c>
      <c r="P109" s="355"/>
      <c r="Q109" s="146"/>
      <c r="R109" s="145"/>
      <c r="S109" s="146"/>
      <c r="T109" s="63"/>
      <c r="U109" s="154" t="e">
        <f t="array" ref="U109">_xlfn.IFS(T109="Preventivo",25%,T109="Detectivo",15%,T109="Correctivo",10%)</f>
        <v>#N/A</v>
      </c>
      <c r="V109" s="154" t="e">
        <f t="array" ref="V109">_xlfn.IFS(S109="Automático",25%,S109="Manual",15%)</f>
        <v>#N/A</v>
      </c>
      <c r="W109" s="148"/>
      <c r="X109" s="148"/>
      <c r="Y109" s="148"/>
      <c r="Z109" s="155" t="e">
        <f t="shared" si="3"/>
        <v>#VALUE!</v>
      </c>
      <c r="AA109" s="156" t="e">
        <f>IF(Z109&lt;='Fórmulas '!$E$16,'Fórmulas '!$F$16,IF('Gestión de Riesgos '!Z109&lt;='Fórmulas '!$E$17,'Fórmulas '!$F$17,IF('Gestión de Riesgos '!Z109&lt;='Fórmulas '!$E$18,'Fórmulas '!$F$18,IF('Gestión de Riesgos '!Z109&lt;='Fórmulas '!$E$19,'Fórmulas '!$F$19,IF('Gestión de Riesgos '!Z109&lt;='Fórmulas '!$E$20,'Fórmulas '!$F$20)))))</f>
        <v>#VALUE!</v>
      </c>
      <c r="AB109" s="152" t="e">
        <f>IF(AA109&lt;='Fórmulas '!$E$5,'Fórmulas '!$F$5,IF('Gestión de Riesgos '!AA109&lt;='Fórmulas '!$E$6,'Fórmulas '!$F$6,IF('Gestión de Riesgos '!AA109&lt;='Fórmulas '!$E$7,'Fórmulas '!$F$7,IF('Gestión de Riesgos '!AA109&lt;='Fórmulas '!$E$8,'Fórmulas '!$F$8,IF('Gestión de Riesgos '!AA109&lt;='Fórmulas '!$E$9,'Fórmulas '!$F$9)))))</f>
        <v>#VALUE!</v>
      </c>
      <c r="AC109" s="63"/>
      <c r="AD109" s="152" t="str">
        <f>IFERROR(VLOOKUP(AC109,'Fórmulas '!$E$5:$F$9,2,),"")</f>
        <v/>
      </c>
      <c r="AE109" s="63" t="str">
        <f>IFERROR(VLOOKUP(CONCATENATE(AB109,AD109),'Fórmulas '!$J$5:$K$29,2),"")</f>
        <v/>
      </c>
      <c r="AF109" s="213"/>
      <c r="AG109" s="289"/>
      <c r="AH109" s="145"/>
      <c r="AI109" s="292"/>
      <c r="AJ109" s="145"/>
      <c r="AK109" s="292"/>
      <c r="AL109" s="145"/>
      <c r="AM109" s="292"/>
      <c r="AN109" s="145"/>
      <c r="AO109" s="296"/>
      <c r="AP109" s="379"/>
      <c r="AQ109" s="205"/>
      <c r="AR109" s="205"/>
      <c r="AS109" s="371"/>
    </row>
    <row r="110" spans="1:45" s="1" customFormat="1" ht="24" customHeight="1" x14ac:dyDescent="0.25">
      <c r="A110" s="145"/>
      <c r="B110" s="145"/>
      <c r="C110" s="145" t="e">
        <f>VLOOKUP(A110,'Fórmulas '!B136:C158,2,FALSE)</f>
        <v>#N/A</v>
      </c>
      <c r="D110" s="145" t="e">
        <f>VLOOKUP(A110,'Fórmulas '!$F$47:$G$68,2,FALSE)</f>
        <v>#N/A</v>
      </c>
      <c r="E110" s="160"/>
      <c r="F110" s="160"/>
      <c r="G110" s="160"/>
      <c r="H110" s="160"/>
      <c r="I110" s="160"/>
      <c r="J110" s="63"/>
      <c r="K110" s="152" t="str">
        <f>IFERROR(VLOOKUP(J110,'Fórmulas '!$B$5:$C$9,2,),"")</f>
        <v/>
      </c>
      <c r="L110" s="63"/>
      <c r="M110" s="152" t="str">
        <f>IFERROR(VLOOKUP(L110,'Fórmulas '!$E$5:$F$9,2,),"")</f>
        <v/>
      </c>
      <c r="N110" s="146" t="str">
        <f>IFERROR(VLOOKUP(CONCATENATE(K110,M110),'Fórmulas '!$J$5:$K$29,2,),"")</f>
        <v/>
      </c>
      <c r="O110" s="153" t="str">
        <f t="shared" si="2"/>
        <v/>
      </c>
      <c r="P110" s="355"/>
      <c r="Q110" s="146"/>
      <c r="R110" s="145"/>
      <c r="S110" s="146"/>
      <c r="T110" s="63"/>
      <c r="U110" s="154" t="e">
        <f t="array" ref="U110">_xlfn.IFS(T110="Preventivo",25%,T110="Detectivo",15%,T110="Correctivo",10%)</f>
        <v>#N/A</v>
      </c>
      <c r="V110" s="154" t="e">
        <f t="array" ref="V110">_xlfn.IFS(S110="Automático",25%,S110="Manual",15%)</f>
        <v>#N/A</v>
      </c>
      <c r="W110" s="148"/>
      <c r="X110" s="148"/>
      <c r="Y110" s="148"/>
      <c r="Z110" s="155" t="e">
        <f t="shared" si="3"/>
        <v>#VALUE!</v>
      </c>
      <c r="AA110" s="156" t="e">
        <f>IF(Z110&lt;='Fórmulas '!$E$16,'Fórmulas '!$F$16,IF('Gestión de Riesgos '!Z110&lt;='Fórmulas '!$E$17,'Fórmulas '!$F$17,IF('Gestión de Riesgos '!Z110&lt;='Fórmulas '!$E$18,'Fórmulas '!$F$18,IF('Gestión de Riesgos '!Z110&lt;='Fórmulas '!$E$19,'Fórmulas '!$F$19,IF('Gestión de Riesgos '!Z110&lt;='Fórmulas '!$E$20,'Fórmulas '!$F$20)))))</f>
        <v>#VALUE!</v>
      </c>
      <c r="AB110" s="152" t="e">
        <f>IF(AA110&lt;='Fórmulas '!$E$5,'Fórmulas '!$F$5,IF('Gestión de Riesgos '!AA110&lt;='Fórmulas '!$E$6,'Fórmulas '!$F$6,IF('Gestión de Riesgos '!AA110&lt;='Fórmulas '!$E$7,'Fórmulas '!$F$7,IF('Gestión de Riesgos '!AA110&lt;='Fórmulas '!$E$8,'Fórmulas '!$F$8,IF('Gestión de Riesgos '!AA110&lt;='Fórmulas '!$E$9,'Fórmulas '!$F$9)))))</f>
        <v>#VALUE!</v>
      </c>
      <c r="AC110" s="63"/>
      <c r="AD110" s="152" t="str">
        <f>IFERROR(VLOOKUP(AC110,'Fórmulas '!$E$5:$F$9,2,),"")</f>
        <v/>
      </c>
      <c r="AE110" s="63" t="str">
        <f>IFERROR(VLOOKUP(CONCATENATE(AB110,AD110),'Fórmulas '!$J$5:$K$29,2),"")</f>
        <v/>
      </c>
      <c r="AF110" s="168"/>
      <c r="AG110" s="289"/>
      <c r="AH110" s="145"/>
      <c r="AI110" s="292"/>
      <c r="AJ110" s="145"/>
      <c r="AK110" s="212"/>
      <c r="AL110" s="145"/>
      <c r="AM110" s="212"/>
      <c r="AN110" s="145"/>
      <c r="AO110" s="296"/>
      <c r="AP110" s="434"/>
      <c r="AQ110" s="206"/>
      <c r="AR110" s="206"/>
      <c r="AS110" s="371"/>
    </row>
    <row r="111" spans="1:45" s="1" customFormat="1" ht="24" customHeight="1" x14ac:dyDescent="0.25">
      <c r="A111" s="145"/>
      <c r="B111" s="145"/>
      <c r="C111" s="145" t="e">
        <f>VLOOKUP(A111,'Fórmulas '!B137:C159,2,FALSE)</f>
        <v>#N/A</v>
      </c>
      <c r="D111" s="145" t="e">
        <f>VLOOKUP(A111,'Fórmulas '!$F$47:$G$68,2,FALSE)</f>
        <v>#N/A</v>
      </c>
      <c r="E111" s="160"/>
      <c r="F111" s="160"/>
      <c r="G111" s="160"/>
      <c r="H111" s="160"/>
      <c r="I111" s="160"/>
      <c r="J111" s="63"/>
      <c r="K111" s="152" t="str">
        <f>IFERROR(VLOOKUP(J111,'Fórmulas '!$B$5:$C$9,2,),"")</f>
        <v/>
      </c>
      <c r="L111" s="63"/>
      <c r="M111" s="152" t="str">
        <f>IFERROR(VLOOKUP(L111,'Fórmulas '!$E$5:$F$9,2,),"")</f>
        <v/>
      </c>
      <c r="N111" s="146" t="str">
        <f>IFERROR(VLOOKUP(CONCATENATE(K111,M111),'Fórmulas '!$J$5:$K$29,2,),"")</f>
        <v/>
      </c>
      <c r="O111" s="153" t="str">
        <f t="shared" si="2"/>
        <v/>
      </c>
      <c r="P111" s="355"/>
      <c r="Q111" s="146"/>
      <c r="R111" s="145"/>
      <c r="S111" s="146"/>
      <c r="T111" s="63"/>
      <c r="U111" s="154" t="e">
        <f t="array" ref="U111">_xlfn.IFS(T111="Preventivo",25%,T111="Detectivo",15%,T111="Correctivo",10%)</f>
        <v>#N/A</v>
      </c>
      <c r="V111" s="154" t="e">
        <f t="array" ref="V111">_xlfn.IFS(S111="Automático",25%,S111="Manual",15%)</f>
        <v>#N/A</v>
      </c>
      <c r="W111" s="148"/>
      <c r="X111" s="148"/>
      <c r="Y111" s="148"/>
      <c r="Z111" s="155" t="e">
        <f t="shared" si="3"/>
        <v>#VALUE!</v>
      </c>
      <c r="AA111" s="156" t="e">
        <f>IF(Z111&lt;='Fórmulas '!$E$16,'Fórmulas '!$F$16,IF('Gestión de Riesgos '!Z111&lt;='Fórmulas '!$E$17,'Fórmulas '!$F$17,IF('Gestión de Riesgos '!Z111&lt;='Fórmulas '!$E$18,'Fórmulas '!$F$18,IF('Gestión de Riesgos '!Z111&lt;='Fórmulas '!$E$19,'Fórmulas '!$F$19,IF('Gestión de Riesgos '!Z111&lt;='Fórmulas '!$E$20,'Fórmulas '!$F$20)))))</f>
        <v>#VALUE!</v>
      </c>
      <c r="AB111" s="152" t="e">
        <f>IF(AA111&lt;='Fórmulas '!$E$5,'Fórmulas '!$F$5,IF('Gestión de Riesgos '!AA111&lt;='Fórmulas '!$E$6,'Fórmulas '!$F$6,IF('Gestión de Riesgos '!AA111&lt;='Fórmulas '!$E$7,'Fórmulas '!$F$7,IF('Gestión de Riesgos '!AA111&lt;='Fórmulas '!$E$8,'Fórmulas '!$F$8,IF('Gestión de Riesgos '!AA111&lt;='Fórmulas '!$E$9,'Fórmulas '!$F$9)))))</f>
        <v>#VALUE!</v>
      </c>
      <c r="AC111" s="63"/>
      <c r="AD111" s="152" t="str">
        <f>IFERROR(VLOOKUP(AC111,'Fórmulas '!$E$5:$F$9,2,),"")</f>
        <v/>
      </c>
      <c r="AE111" s="63" t="str">
        <f>IFERROR(VLOOKUP(CONCATENATE(AB111,AD111),'Fórmulas '!$J$5:$K$29,2),"")</f>
        <v/>
      </c>
      <c r="AF111" s="213"/>
      <c r="AG111" s="289"/>
      <c r="AH111" s="145"/>
      <c r="AI111" s="292"/>
      <c r="AJ111" s="145"/>
      <c r="AK111" s="212"/>
      <c r="AL111" s="145"/>
      <c r="AM111" s="212"/>
      <c r="AN111" s="145"/>
      <c r="AO111" s="296"/>
      <c r="AP111" s="434"/>
      <c r="AQ111" s="206"/>
      <c r="AR111" s="206"/>
      <c r="AS111" s="371"/>
    </row>
    <row r="112" spans="1:45" s="1" customFormat="1" ht="24" customHeight="1" x14ac:dyDescent="0.25">
      <c r="A112" s="145"/>
      <c r="B112" s="145"/>
      <c r="C112" s="145" t="e">
        <f>VLOOKUP(A112,'Fórmulas '!B138:C160,2,FALSE)</f>
        <v>#N/A</v>
      </c>
      <c r="D112" s="145" t="e">
        <f>VLOOKUP(A112,'Fórmulas '!$F$47:$G$68,2,FALSE)</f>
        <v>#N/A</v>
      </c>
      <c r="E112" s="160"/>
      <c r="F112" s="160"/>
      <c r="G112" s="160"/>
      <c r="H112" s="160"/>
      <c r="I112" s="160"/>
      <c r="J112" s="63"/>
      <c r="K112" s="152" t="str">
        <f>IFERROR(VLOOKUP(J112,'Fórmulas '!$B$5:$C$9,2,),"")</f>
        <v/>
      </c>
      <c r="L112" s="63"/>
      <c r="M112" s="152" t="str">
        <f>IFERROR(VLOOKUP(L112,'Fórmulas '!$E$5:$F$9,2,),"")</f>
        <v/>
      </c>
      <c r="N112" s="146" t="str">
        <f>IFERROR(VLOOKUP(CONCATENATE(K112,M112),'Fórmulas '!$J$5:$K$29,2,),"")</f>
        <v/>
      </c>
      <c r="O112" s="153" t="str">
        <f t="shared" si="2"/>
        <v/>
      </c>
      <c r="P112" s="355"/>
      <c r="Q112" s="146"/>
      <c r="R112" s="145"/>
      <c r="S112" s="146"/>
      <c r="T112" s="63"/>
      <c r="U112" s="154" t="e">
        <f t="array" ref="U112">_xlfn.IFS(T112="Preventivo",25%,T112="Detectivo",15%,T112="Correctivo",10%)</f>
        <v>#N/A</v>
      </c>
      <c r="V112" s="154" t="e">
        <f t="array" ref="V112">_xlfn.IFS(S112="Automático",25%,S112="Manual",15%)</f>
        <v>#N/A</v>
      </c>
      <c r="W112" s="148"/>
      <c r="X112" s="148"/>
      <c r="Y112" s="148"/>
      <c r="Z112" s="155" t="e">
        <f t="shared" si="3"/>
        <v>#VALUE!</v>
      </c>
      <c r="AA112" s="156" t="e">
        <f>IF(Z112&lt;='Fórmulas '!$E$16,'Fórmulas '!$F$16,IF('Gestión de Riesgos '!Z112&lt;='Fórmulas '!$E$17,'Fórmulas '!$F$17,IF('Gestión de Riesgos '!Z112&lt;='Fórmulas '!$E$18,'Fórmulas '!$F$18,IF('Gestión de Riesgos '!Z112&lt;='Fórmulas '!$E$19,'Fórmulas '!$F$19,IF('Gestión de Riesgos '!Z112&lt;='Fórmulas '!$E$20,'Fórmulas '!$F$20)))))</f>
        <v>#VALUE!</v>
      </c>
      <c r="AB112" s="152" t="e">
        <f>IF(AA112&lt;='Fórmulas '!$E$5,'Fórmulas '!$F$5,IF('Gestión de Riesgos '!AA112&lt;='Fórmulas '!$E$6,'Fórmulas '!$F$6,IF('Gestión de Riesgos '!AA112&lt;='Fórmulas '!$E$7,'Fórmulas '!$F$7,IF('Gestión de Riesgos '!AA112&lt;='Fórmulas '!$E$8,'Fórmulas '!$F$8,IF('Gestión de Riesgos '!AA112&lt;='Fórmulas '!$E$9,'Fórmulas '!$F$9)))))</f>
        <v>#VALUE!</v>
      </c>
      <c r="AC112" s="63"/>
      <c r="AD112" s="152" t="str">
        <f>IFERROR(VLOOKUP(AC112,'Fórmulas '!$E$5:$F$9,2,),"")</f>
        <v/>
      </c>
      <c r="AE112" s="63" t="str">
        <f>IFERROR(VLOOKUP(CONCATENATE(AB112,AD112),'Fórmulas '!$J$5:$K$29,2),"")</f>
        <v/>
      </c>
      <c r="AF112" s="213"/>
      <c r="AG112" s="289"/>
      <c r="AH112" s="145"/>
      <c r="AI112" s="292"/>
      <c r="AJ112" s="145"/>
      <c r="AK112" s="212"/>
      <c r="AL112" s="145"/>
      <c r="AM112" s="212"/>
      <c r="AN112" s="145"/>
      <c r="AO112" s="296"/>
      <c r="AP112" s="434"/>
      <c r="AQ112" s="206"/>
      <c r="AR112" s="206"/>
      <c r="AS112" s="371"/>
    </row>
    <row r="113" spans="1:45" s="1" customFormat="1" ht="24" customHeight="1" x14ac:dyDescent="0.25">
      <c r="A113" s="145"/>
      <c r="B113" s="145"/>
      <c r="C113" s="145" t="e">
        <f>VLOOKUP(A113,'Fórmulas '!B139:C161,2,FALSE)</f>
        <v>#N/A</v>
      </c>
      <c r="D113" s="145" t="e">
        <f>VLOOKUP(A113,'Fórmulas '!$F$47:$G$68,2,FALSE)</f>
        <v>#N/A</v>
      </c>
      <c r="E113" s="160"/>
      <c r="F113" s="160"/>
      <c r="G113" s="160"/>
      <c r="H113" s="160"/>
      <c r="I113" s="160"/>
      <c r="J113" s="63"/>
      <c r="K113" s="152" t="str">
        <f>IFERROR(VLOOKUP(J113,'Fórmulas '!$B$5:$C$9,2,),"")</f>
        <v/>
      </c>
      <c r="L113" s="63"/>
      <c r="M113" s="152" t="str">
        <f>IFERROR(VLOOKUP(L113,'Fórmulas '!$E$5:$F$9,2,),"")</f>
        <v/>
      </c>
      <c r="N113" s="146" t="str">
        <f>IFERROR(VLOOKUP(CONCATENATE(K113,M113),'Fórmulas '!$J$5:$K$29,2,),"")</f>
        <v/>
      </c>
      <c r="O113" s="153" t="str">
        <f t="shared" si="2"/>
        <v/>
      </c>
      <c r="P113" s="355"/>
      <c r="Q113" s="146"/>
      <c r="R113" s="145"/>
      <c r="S113" s="146"/>
      <c r="T113" s="63"/>
      <c r="U113" s="154" t="e">
        <f t="array" ref="U113">_xlfn.IFS(T113="Preventivo",25%,T113="Detectivo",15%,T113="Correctivo",10%)</f>
        <v>#N/A</v>
      </c>
      <c r="V113" s="154" t="e">
        <f t="array" ref="V113">_xlfn.IFS(S113="Automático",25%,S113="Manual",15%)</f>
        <v>#N/A</v>
      </c>
      <c r="W113" s="148"/>
      <c r="X113" s="148"/>
      <c r="Y113" s="148"/>
      <c r="Z113" s="155" t="e">
        <f t="shared" si="3"/>
        <v>#VALUE!</v>
      </c>
      <c r="AA113" s="156" t="e">
        <f>IF(Z113&lt;='Fórmulas '!$E$16,'Fórmulas '!$F$16,IF('Gestión de Riesgos '!Z113&lt;='Fórmulas '!$E$17,'Fórmulas '!$F$17,IF('Gestión de Riesgos '!Z113&lt;='Fórmulas '!$E$18,'Fórmulas '!$F$18,IF('Gestión de Riesgos '!Z113&lt;='Fórmulas '!$E$19,'Fórmulas '!$F$19,IF('Gestión de Riesgos '!Z113&lt;='Fórmulas '!$E$20,'Fórmulas '!$F$20)))))</f>
        <v>#VALUE!</v>
      </c>
      <c r="AB113" s="152" t="e">
        <f>IF(AA113&lt;='Fórmulas '!$E$5,'Fórmulas '!$F$5,IF('Gestión de Riesgos '!AA113&lt;='Fórmulas '!$E$6,'Fórmulas '!$F$6,IF('Gestión de Riesgos '!AA113&lt;='Fórmulas '!$E$7,'Fórmulas '!$F$7,IF('Gestión de Riesgos '!AA113&lt;='Fórmulas '!$E$8,'Fórmulas '!$F$8,IF('Gestión de Riesgos '!AA113&lt;='Fórmulas '!$E$9,'Fórmulas '!$F$9)))))</f>
        <v>#VALUE!</v>
      </c>
      <c r="AC113" s="63"/>
      <c r="AD113" s="152" t="str">
        <f>IFERROR(VLOOKUP(AC113,'Fórmulas '!$E$5:$F$9,2,),"")</f>
        <v/>
      </c>
      <c r="AE113" s="63" t="str">
        <f>IFERROR(VLOOKUP(CONCATENATE(AB113,AD113),'Fórmulas '!$J$5:$K$29,2),"")</f>
        <v/>
      </c>
      <c r="AF113" s="213"/>
      <c r="AG113" s="289"/>
      <c r="AH113" s="145"/>
      <c r="AI113" s="292"/>
      <c r="AJ113" s="145"/>
      <c r="AK113" s="212"/>
      <c r="AL113" s="145"/>
      <c r="AM113" s="212"/>
      <c r="AN113" s="145"/>
      <c r="AO113" s="296"/>
      <c r="AP113" s="434"/>
      <c r="AQ113" s="206"/>
      <c r="AR113" s="206"/>
      <c r="AS113" s="371"/>
    </row>
    <row r="114" spans="1:45" s="1" customFormat="1" ht="24" customHeight="1" x14ac:dyDescent="0.25">
      <c r="A114" s="145"/>
      <c r="B114" s="145"/>
      <c r="C114" s="145" t="e">
        <f>VLOOKUP(A114,'Fórmulas '!B140:C162,2,FALSE)</f>
        <v>#N/A</v>
      </c>
      <c r="D114" s="145" t="e">
        <f>VLOOKUP(A114,'Fórmulas '!$F$47:$G$68,2,FALSE)</f>
        <v>#N/A</v>
      </c>
      <c r="E114" s="160"/>
      <c r="F114" s="160"/>
      <c r="G114" s="160"/>
      <c r="H114" s="160"/>
      <c r="I114" s="160"/>
      <c r="J114" s="63"/>
      <c r="K114" s="152" t="str">
        <f>IFERROR(VLOOKUP(J114,'Fórmulas '!$B$5:$C$9,2,),"")</f>
        <v/>
      </c>
      <c r="L114" s="63"/>
      <c r="M114" s="152" t="str">
        <f>IFERROR(VLOOKUP(L114,'Fórmulas '!$E$5:$F$9,2,),"")</f>
        <v/>
      </c>
      <c r="N114" s="146" t="str">
        <f>IFERROR(VLOOKUP(CONCATENATE(K114,M114),'Fórmulas '!$J$5:$K$29,2,),"")</f>
        <v/>
      </c>
      <c r="O114" s="153" t="str">
        <f t="shared" si="2"/>
        <v/>
      </c>
      <c r="P114" s="355"/>
      <c r="Q114" s="146"/>
      <c r="R114" s="146"/>
      <c r="S114" s="146"/>
      <c r="T114" s="63"/>
      <c r="U114" s="154" t="e">
        <f t="array" ref="U114">_xlfn.IFS(T114="Preventivo",25%,T114="Detectivo",15%,T114="Correctivo",10%)</f>
        <v>#N/A</v>
      </c>
      <c r="V114" s="154" t="e">
        <f t="array" ref="V114">_xlfn.IFS(S114="Automático",25%,S114="Manual",15%)</f>
        <v>#N/A</v>
      </c>
      <c r="W114" s="148"/>
      <c r="X114" s="148"/>
      <c r="Y114" s="148"/>
      <c r="Z114" s="155" t="e">
        <f t="shared" si="3"/>
        <v>#VALUE!</v>
      </c>
      <c r="AA114" s="156" t="e">
        <f>IF(Z114&lt;='Fórmulas '!$E$16,'Fórmulas '!$F$16,IF('Gestión de Riesgos '!Z114&lt;='Fórmulas '!$E$17,'Fórmulas '!$F$17,IF('Gestión de Riesgos '!Z114&lt;='Fórmulas '!$E$18,'Fórmulas '!$F$18,IF('Gestión de Riesgos '!Z114&lt;='Fórmulas '!$E$19,'Fórmulas '!$F$19,IF('Gestión de Riesgos '!Z114&lt;='Fórmulas '!$E$20,'Fórmulas '!$F$20)))))</f>
        <v>#VALUE!</v>
      </c>
      <c r="AB114" s="152" t="e">
        <f>IF(AA114&lt;='Fórmulas '!$E$5,'Fórmulas '!$F$5,IF('Gestión de Riesgos '!AA114&lt;='Fórmulas '!$E$6,'Fórmulas '!$F$6,IF('Gestión de Riesgos '!AA114&lt;='Fórmulas '!$E$7,'Fórmulas '!$F$7,IF('Gestión de Riesgos '!AA114&lt;='Fórmulas '!$E$8,'Fórmulas '!$F$8,IF('Gestión de Riesgos '!AA114&lt;='Fórmulas '!$E$9,'Fórmulas '!$F$9)))))</f>
        <v>#VALUE!</v>
      </c>
      <c r="AC114" s="63"/>
      <c r="AD114" s="152" t="str">
        <f>IFERROR(VLOOKUP(AC114,'Fórmulas '!$E$5:$F$9,2,),"")</f>
        <v/>
      </c>
      <c r="AE114" s="63" t="str">
        <f>IFERROR(VLOOKUP(CONCATENATE(AB114,AD114),'Fórmulas '!$J$5:$K$29,2),"")</f>
        <v/>
      </c>
      <c r="AF114" s="213"/>
      <c r="AG114" s="289"/>
      <c r="AH114" s="145"/>
      <c r="AI114" s="292"/>
      <c r="AJ114" s="145"/>
      <c r="AK114" s="212"/>
      <c r="AL114" s="145"/>
      <c r="AM114" s="212"/>
      <c r="AN114" s="145"/>
      <c r="AO114" s="296"/>
      <c r="AP114" s="434"/>
      <c r="AQ114" s="206"/>
      <c r="AR114" s="206"/>
      <c r="AS114" s="371"/>
    </row>
    <row r="115" spans="1:45" s="1" customFormat="1" ht="24" customHeight="1" x14ac:dyDescent="0.25">
      <c r="A115" s="145"/>
      <c r="B115" s="145"/>
      <c r="C115" s="145" t="e">
        <f>VLOOKUP(A115,'Fórmulas '!B141:C163,2,FALSE)</f>
        <v>#N/A</v>
      </c>
      <c r="D115" s="145" t="e">
        <f>VLOOKUP(A115,'Fórmulas '!$F$47:$G$68,2,FALSE)</f>
        <v>#N/A</v>
      </c>
      <c r="E115" s="160"/>
      <c r="F115" s="160"/>
      <c r="G115" s="160"/>
      <c r="H115" s="160"/>
      <c r="I115" s="160"/>
      <c r="J115" s="63"/>
      <c r="K115" s="152" t="str">
        <f>IFERROR(VLOOKUP(J115,'Fórmulas '!$B$5:$C$9,2,),"")</f>
        <v/>
      </c>
      <c r="L115" s="63"/>
      <c r="M115" s="152" t="str">
        <f>IFERROR(VLOOKUP(L115,'Fórmulas '!$E$5:$F$9,2,),"")</f>
        <v/>
      </c>
      <c r="N115" s="146" t="str">
        <f>IFERROR(VLOOKUP(CONCATENATE(K115,M115),'Fórmulas '!$J$5:$K$29,2,),"")</f>
        <v/>
      </c>
      <c r="O115" s="153" t="str">
        <f t="shared" si="2"/>
        <v/>
      </c>
      <c r="P115" s="355"/>
      <c r="Q115" s="146"/>
      <c r="R115" s="146"/>
      <c r="S115" s="146"/>
      <c r="T115" s="63"/>
      <c r="U115" s="154" t="e">
        <f t="array" ref="U115">_xlfn.IFS(T115="Preventivo",25%,T115="Detectivo",15%,T115="Correctivo",10%)</f>
        <v>#N/A</v>
      </c>
      <c r="V115" s="154" t="e">
        <f t="array" ref="V115">_xlfn.IFS(S115="Automático",25%,S115="Manual",15%)</f>
        <v>#N/A</v>
      </c>
      <c r="W115" s="148"/>
      <c r="X115" s="148"/>
      <c r="Y115" s="148"/>
      <c r="Z115" s="155" t="e">
        <f t="shared" si="3"/>
        <v>#VALUE!</v>
      </c>
      <c r="AA115" s="156" t="e">
        <f>IF(Z115&lt;='Fórmulas '!$E$16,'Fórmulas '!$F$16,IF('Gestión de Riesgos '!Z115&lt;='Fórmulas '!$E$17,'Fórmulas '!$F$17,IF('Gestión de Riesgos '!Z115&lt;='Fórmulas '!$E$18,'Fórmulas '!$F$18,IF('Gestión de Riesgos '!Z115&lt;='Fórmulas '!$E$19,'Fórmulas '!$F$19,IF('Gestión de Riesgos '!Z115&lt;='Fórmulas '!$E$20,'Fórmulas '!$F$20)))))</f>
        <v>#VALUE!</v>
      </c>
      <c r="AB115" s="152" t="e">
        <f>IF(AA115&lt;='Fórmulas '!$E$5,'Fórmulas '!$F$5,IF('Gestión de Riesgos '!AA115&lt;='Fórmulas '!$E$6,'Fórmulas '!$F$6,IF('Gestión de Riesgos '!AA115&lt;='Fórmulas '!$E$7,'Fórmulas '!$F$7,IF('Gestión de Riesgos '!AA115&lt;='Fórmulas '!$E$8,'Fórmulas '!$F$8,IF('Gestión de Riesgos '!AA115&lt;='Fórmulas '!$E$9,'Fórmulas '!$F$9)))))</f>
        <v>#VALUE!</v>
      </c>
      <c r="AC115" s="63"/>
      <c r="AD115" s="152" t="str">
        <f>IFERROR(VLOOKUP(AC115,'Fórmulas '!$E$5:$F$9,2,),"")</f>
        <v/>
      </c>
      <c r="AE115" s="63" t="str">
        <f>IFERROR(VLOOKUP(CONCATENATE(AB115,AD115),'Fórmulas '!$J$5:$K$29,2),"")</f>
        <v/>
      </c>
      <c r="AF115" s="213"/>
      <c r="AG115" s="289"/>
      <c r="AH115" s="145"/>
      <c r="AI115" s="292"/>
      <c r="AJ115" s="145"/>
      <c r="AK115" s="212"/>
      <c r="AL115" s="145"/>
      <c r="AM115" s="212"/>
      <c r="AN115" s="145"/>
      <c r="AO115" s="296"/>
      <c r="AP115" s="434"/>
      <c r="AQ115" s="206"/>
      <c r="AR115" s="206"/>
      <c r="AS115" s="371"/>
    </row>
    <row r="116" spans="1:45" s="1" customFormat="1" ht="24" customHeight="1" x14ac:dyDescent="0.25">
      <c r="A116" s="145"/>
      <c r="B116" s="145"/>
      <c r="C116" s="145" t="e">
        <f>VLOOKUP(A116,'Fórmulas '!B142:C164,2,FALSE)</f>
        <v>#N/A</v>
      </c>
      <c r="D116" s="145" t="e">
        <f>VLOOKUP(A116,'Fórmulas '!$F$47:$G$68,2,FALSE)</f>
        <v>#N/A</v>
      </c>
      <c r="E116" s="160"/>
      <c r="F116" s="160"/>
      <c r="G116" s="160"/>
      <c r="H116" s="160"/>
      <c r="I116" s="160"/>
      <c r="J116" s="63"/>
      <c r="K116" s="152" t="str">
        <f>IFERROR(VLOOKUP(J116,'Fórmulas '!$B$5:$C$9,2,),"")</f>
        <v/>
      </c>
      <c r="L116" s="63"/>
      <c r="M116" s="152" t="str">
        <f>IFERROR(VLOOKUP(L116,'Fórmulas '!$E$5:$F$9,2,),"")</f>
        <v/>
      </c>
      <c r="N116" s="146" t="str">
        <f>IFERROR(VLOOKUP(CONCATENATE(K116,M116),'Fórmulas '!$J$5:$K$29,2,),"")</f>
        <v/>
      </c>
      <c r="O116" s="153" t="str">
        <f t="shared" si="2"/>
        <v/>
      </c>
      <c r="P116" s="355"/>
      <c r="Q116" s="146"/>
      <c r="R116" s="145"/>
      <c r="S116" s="146"/>
      <c r="T116" s="63"/>
      <c r="U116" s="154" t="e">
        <f t="array" ref="U116">_xlfn.IFS(T116="Preventivo",25%,T116="Detectivo",15%,T116="Correctivo",10%)</f>
        <v>#N/A</v>
      </c>
      <c r="V116" s="154" t="e">
        <f t="array" ref="V116">_xlfn.IFS(S116="Automático",25%,S116="Manual",15%)</f>
        <v>#N/A</v>
      </c>
      <c r="W116" s="148"/>
      <c r="X116" s="148"/>
      <c r="Y116" s="148"/>
      <c r="Z116" s="155" t="e">
        <f t="shared" si="3"/>
        <v>#VALUE!</v>
      </c>
      <c r="AA116" s="156" t="e">
        <f>IF(Z116&lt;='Fórmulas '!$E$16,'Fórmulas '!$F$16,IF('Gestión de Riesgos '!Z116&lt;='Fórmulas '!$E$17,'Fórmulas '!$F$17,IF('Gestión de Riesgos '!Z116&lt;='Fórmulas '!$E$18,'Fórmulas '!$F$18,IF('Gestión de Riesgos '!Z116&lt;='Fórmulas '!$E$19,'Fórmulas '!$F$19,IF('Gestión de Riesgos '!Z116&lt;='Fórmulas '!$E$20,'Fórmulas '!$F$20)))))</f>
        <v>#VALUE!</v>
      </c>
      <c r="AB116" s="152" t="e">
        <f>IF(AA116&lt;='Fórmulas '!$E$5,'Fórmulas '!$F$5,IF('Gestión de Riesgos '!AA116&lt;='Fórmulas '!$E$6,'Fórmulas '!$F$6,IF('Gestión de Riesgos '!AA116&lt;='Fórmulas '!$E$7,'Fórmulas '!$F$7,IF('Gestión de Riesgos '!AA116&lt;='Fórmulas '!$E$8,'Fórmulas '!$F$8,IF('Gestión de Riesgos '!AA116&lt;='Fórmulas '!$E$9,'Fórmulas '!$F$9)))))</f>
        <v>#VALUE!</v>
      </c>
      <c r="AC116" s="63"/>
      <c r="AD116" s="152" t="str">
        <f>IFERROR(VLOOKUP(AC116,'Fórmulas '!$E$5:$F$9,2,),"")</f>
        <v/>
      </c>
      <c r="AE116" s="63" t="str">
        <f>IFERROR(VLOOKUP(CONCATENATE(AB116,AD116),'Fórmulas '!$J$5:$K$29,2),"")</f>
        <v/>
      </c>
      <c r="AF116" s="213"/>
      <c r="AG116" s="289"/>
      <c r="AH116" s="145"/>
      <c r="AI116" s="292"/>
      <c r="AJ116" s="145"/>
      <c r="AK116" s="212"/>
      <c r="AL116" s="145"/>
      <c r="AM116" s="212"/>
      <c r="AN116" s="145"/>
      <c r="AO116" s="296"/>
      <c r="AP116" s="434"/>
      <c r="AQ116" s="206"/>
      <c r="AR116" s="206"/>
      <c r="AS116" s="371"/>
    </row>
    <row r="117" spans="1:45" s="1" customFormat="1" ht="24" customHeight="1" x14ac:dyDescent="0.25">
      <c r="A117" s="145"/>
      <c r="B117" s="145"/>
      <c r="C117" s="145" t="e">
        <f>VLOOKUP(A117,'Fórmulas '!B143:C165,2,FALSE)</f>
        <v>#N/A</v>
      </c>
      <c r="D117" s="145" t="e">
        <f>VLOOKUP(A117,'Fórmulas '!$F$47:$G$68,2,FALSE)</f>
        <v>#N/A</v>
      </c>
      <c r="E117" s="160"/>
      <c r="F117" s="160"/>
      <c r="G117" s="160"/>
      <c r="H117" s="160"/>
      <c r="I117" s="160"/>
      <c r="J117" s="63"/>
      <c r="K117" s="152" t="str">
        <f>IFERROR(VLOOKUP(J117,'Fórmulas '!$B$5:$C$9,2,),"")</f>
        <v/>
      </c>
      <c r="L117" s="63"/>
      <c r="M117" s="152" t="str">
        <f>IFERROR(VLOOKUP(L117,'Fórmulas '!$E$5:$F$9,2,),"")</f>
        <v/>
      </c>
      <c r="N117" s="146" t="str">
        <f>IFERROR(VLOOKUP(CONCATENATE(K117,M117),'Fórmulas '!$J$5:$K$29,2,),"")</f>
        <v/>
      </c>
      <c r="O117" s="153" t="str">
        <f t="shared" si="2"/>
        <v/>
      </c>
      <c r="P117" s="355"/>
      <c r="Q117" s="146"/>
      <c r="R117" s="145"/>
      <c r="S117" s="146"/>
      <c r="T117" s="63"/>
      <c r="U117" s="154" t="e">
        <f t="array" ref="U117">_xlfn.IFS(T117="Preventivo",25%,T117="Detectivo",15%,T117="Correctivo",10%)</f>
        <v>#N/A</v>
      </c>
      <c r="V117" s="154" t="e">
        <f t="array" ref="V117">_xlfn.IFS(S117="Automático",25%,S117="Manual",15%)</f>
        <v>#N/A</v>
      </c>
      <c r="W117" s="148"/>
      <c r="X117" s="148"/>
      <c r="Y117" s="148"/>
      <c r="Z117" s="155" t="e">
        <f t="shared" ref="Z117:Z139" si="4">+K117*(1-U117-V117)</f>
        <v>#VALUE!</v>
      </c>
      <c r="AA117" s="156" t="e">
        <f>IF(Z117&lt;='Fórmulas '!$E$16,'Fórmulas '!$F$16,IF('Gestión de Riesgos '!Z117&lt;='Fórmulas '!$E$17,'Fórmulas '!$F$17,IF('Gestión de Riesgos '!Z117&lt;='Fórmulas '!$E$18,'Fórmulas '!$F$18,IF('Gestión de Riesgos '!Z117&lt;='Fórmulas '!$E$19,'Fórmulas '!$F$19,IF('Gestión de Riesgos '!Z117&lt;='Fórmulas '!$E$20,'Fórmulas '!$F$20)))))</f>
        <v>#VALUE!</v>
      </c>
      <c r="AB117" s="152" t="e">
        <f>IF(AA117&lt;='Fórmulas '!$E$5,'Fórmulas '!$F$5,IF('Gestión de Riesgos '!AA117&lt;='Fórmulas '!$E$6,'Fórmulas '!$F$6,IF('Gestión de Riesgos '!AA117&lt;='Fórmulas '!$E$7,'Fórmulas '!$F$7,IF('Gestión de Riesgos '!AA117&lt;='Fórmulas '!$E$8,'Fórmulas '!$F$8,IF('Gestión de Riesgos '!AA117&lt;='Fórmulas '!$E$9,'Fórmulas '!$F$9)))))</f>
        <v>#VALUE!</v>
      </c>
      <c r="AC117" s="63"/>
      <c r="AD117" s="152" t="str">
        <f>IFERROR(VLOOKUP(AC117,'Fórmulas '!$E$5:$F$9,2,),"")</f>
        <v/>
      </c>
      <c r="AE117" s="63" t="str">
        <f>IFERROR(VLOOKUP(CONCATENATE(AB117,AD117),'Fórmulas '!$J$5:$K$29,2),"")</f>
        <v/>
      </c>
      <c r="AF117" s="213"/>
      <c r="AG117" s="289"/>
      <c r="AH117" s="145"/>
      <c r="AI117" s="292"/>
      <c r="AJ117" s="145"/>
      <c r="AK117" s="212"/>
      <c r="AL117" s="145"/>
      <c r="AM117" s="212"/>
      <c r="AN117" s="145"/>
      <c r="AO117" s="296"/>
      <c r="AP117" s="434"/>
      <c r="AQ117" s="206"/>
      <c r="AR117" s="206"/>
      <c r="AS117" s="371"/>
    </row>
    <row r="118" spans="1:45" s="1" customFormat="1" ht="24" customHeight="1" x14ac:dyDescent="0.25">
      <c r="A118" s="145"/>
      <c r="B118" s="145"/>
      <c r="C118" s="145" t="e">
        <f>VLOOKUP(A118,'Fórmulas '!B144:C166,2,FALSE)</f>
        <v>#N/A</v>
      </c>
      <c r="D118" s="145" t="e">
        <f>VLOOKUP(A118,'Fórmulas '!$F$47:$G$68,2,FALSE)</f>
        <v>#N/A</v>
      </c>
      <c r="E118" s="160"/>
      <c r="F118" s="160"/>
      <c r="G118" s="160"/>
      <c r="H118" s="160"/>
      <c r="I118" s="160"/>
      <c r="J118" s="63"/>
      <c r="K118" s="152" t="str">
        <f>IFERROR(VLOOKUP(J118,'Fórmulas '!$B$5:$C$9,2,),"")</f>
        <v/>
      </c>
      <c r="L118" s="63"/>
      <c r="M118" s="152" t="str">
        <f>IFERROR(VLOOKUP(L118,'Fórmulas '!$E$5:$F$9,2,),"")</f>
        <v/>
      </c>
      <c r="N118" s="146" t="str">
        <f>IFERROR(VLOOKUP(CONCATENATE(K118,M118),'Fórmulas '!$J$5:$K$29,2,),"")</f>
        <v/>
      </c>
      <c r="O118" s="153" t="str">
        <f t="shared" si="2"/>
        <v/>
      </c>
      <c r="P118" s="355"/>
      <c r="Q118" s="146"/>
      <c r="R118" s="145"/>
      <c r="S118" s="146"/>
      <c r="T118" s="63"/>
      <c r="U118" s="154" t="e">
        <f t="array" ref="U118">_xlfn.IFS(T118="Preventivo",25%,T118="Detectivo",15%,T118="Correctivo",10%)</f>
        <v>#N/A</v>
      </c>
      <c r="V118" s="154" t="e">
        <f t="array" ref="V118">_xlfn.IFS(S118="Automático",25%,S118="Manual",15%)</f>
        <v>#N/A</v>
      </c>
      <c r="W118" s="148"/>
      <c r="X118" s="148"/>
      <c r="Y118" s="148"/>
      <c r="Z118" s="155" t="e">
        <f t="shared" si="4"/>
        <v>#VALUE!</v>
      </c>
      <c r="AA118" s="156" t="e">
        <f>IF(Z118&lt;='Fórmulas '!$E$16,'Fórmulas '!$F$16,IF('Gestión de Riesgos '!Z118&lt;='Fórmulas '!$E$17,'Fórmulas '!$F$17,IF('Gestión de Riesgos '!Z118&lt;='Fórmulas '!$E$18,'Fórmulas '!$F$18,IF('Gestión de Riesgos '!Z118&lt;='Fórmulas '!$E$19,'Fórmulas '!$F$19,IF('Gestión de Riesgos '!Z118&lt;='Fórmulas '!$E$20,'Fórmulas '!$F$20)))))</f>
        <v>#VALUE!</v>
      </c>
      <c r="AB118" s="152" t="e">
        <f>IF(AA118&lt;='Fórmulas '!$E$5,'Fórmulas '!$F$5,IF('Gestión de Riesgos '!AA118&lt;='Fórmulas '!$E$6,'Fórmulas '!$F$6,IF('Gestión de Riesgos '!AA118&lt;='Fórmulas '!$E$7,'Fórmulas '!$F$7,IF('Gestión de Riesgos '!AA118&lt;='Fórmulas '!$E$8,'Fórmulas '!$F$8,IF('Gestión de Riesgos '!AA118&lt;='Fórmulas '!$E$9,'Fórmulas '!$F$9)))))</f>
        <v>#VALUE!</v>
      </c>
      <c r="AC118" s="63"/>
      <c r="AD118" s="152" t="str">
        <f>IFERROR(VLOOKUP(AC118,'Fórmulas '!$E$5:$F$9,2,),"")</f>
        <v/>
      </c>
      <c r="AE118" s="63" t="str">
        <f>IFERROR(VLOOKUP(CONCATENATE(AB118,AD118),'Fórmulas '!$J$5:$K$29,2),"")</f>
        <v/>
      </c>
      <c r="AF118" s="213"/>
      <c r="AG118" s="289"/>
      <c r="AH118" s="145"/>
      <c r="AI118" s="292"/>
      <c r="AJ118" s="145"/>
      <c r="AK118" s="212"/>
      <c r="AL118" s="145"/>
      <c r="AM118" s="212"/>
      <c r="AN118" s="145"/>
      <c r="AO118" s="296"/>
      <c r="AP118" s="434"/>
      <c r="AQ118" s="206"/>
      <c r="AR118" s="206"/>
      <c r="AS118" s="371"/>
    </row>
    <row r="119" spans="1:45" s="1" customFormat="1" ht="24" customHeight="1" x14ac:dyDescent="0.25">
      <c r="A119" s="145"/>
      <c r="B119" s="145"/>
      <c r="C119" s="145" t="e">
        <f>VLOOKUP(A119,'Fórmulas '!B145:C167,2,FALSE)</f>
        <v>#N/A</v>
      </c>
      <c r="D119" s="145" t="e">
        <f>VLOOKUP(A119,'Fórmulas '!$F$47:$G$68,2,FALSE)</f>
        <v>#N/A</v>
      </c>
      <c r="E119" s="160"/>
      <c r="F119" s="160"/>
      <c r="G119" s="160"/>
      <c r="H119" s="160"/>
      <c r="I119" s="160"/>
      <c r="J119" s="63"/>
      <c r="K119" s="152" t="str">
        <f>IFERROR(VLOOKUP(J119,'Fórmulas '!$B$5:$C$9,2,),"")</f>
        <v/>
      </c>
      <c r="L119" s="63"/>
      <c r="M119" s="152" t="str">
        <f>IFERROR(VLOOKUP(L119,'Fórmulas '!$E$5:$F$9,2,),"")</f>
        <v/>
      </c>
      <c r="N119" s="146" t="str">
        <f>IFERROR(VLOOKUP(CONCATENATE(K119,M119),'Fórmulas '!$J$5:$K$29,2,),"")</f>
        <v/>
      </c>
      <c r="O119" s="153" t="str">
        <f t="shared" si="2"/>
        <v/>
      </c>
      <c r="P119" s="355"/>
      <c r="Q119" s="146"/>
      <c r="R119" s="145"/>
      <c r="S119" s="146"/>
      <c r="T119" s="63"/>
      <c r="U119" s="154" t="e">
        <f t="array" ref="U119">_xlfn.IFS(T119="Preventivo",25%,T119="Detectivo",15%,T119="Correctivo",10%)</f>
        <v>#N/A</v>
      </c>
      <c r="V119" s="154" t="e">
        <f t="array" ref="V119">_xlfn.IFS(S119="Automático",25%,S119="Manual",15%)</f>
        <v>#N/A</v>
      </c>
      <c r="W119" s="148"/>
      <c r="X119" s="148"/>
      <c r="Y119" s="148"/>
      <c r="Z119" s="155" t="e">
        <f t="shared" si="4"/>
        <v>#VALUE!</v>
      </c>
      <c r="AA119" s="156" t="e">
        <f>IF(Z119&lt;='Fórmulas '!$E$16,'Fórmulas '!$F$16,IF('Gestión de Riesgos '!Z119&lt;='Fórmulas '!$E$17,'Fórmulas '!$F$17,IF('Gestión de Riesgos '!Z119&lt;='Fórmulas '!$E$18,'Fórmulas '!$F$18,IF('Gestión de Riesgos '!Z119&lt;='Fórmulas '!$E$19,'Fórmulas '!$F$19,IF('Gestión de Riesgos '!Z119&lt;='Fórmulas '!$E$20,'Fórmulas '!$F$20)))))</f>
        <v>#VALUE!</v>
      </c>
      <c r="AB119" s="152" t="e">
        <f>IF(AA119&lt;='Fórmulas '!$E$5,'Fórmulas '!$F$5,IF('Gestión de Riesgos '!AA119&lt;='Fórmulas '!$E$6,'Fórmulas '!$F$6,IF('Gestión de Riesgos '!AA119&lt;='Fórmulas '!$E$7,'Fórmulas '!$F$7,IF('Gestión de Riesgos '!AA119&lt;='Fórmulas '!$E$8,'Fórmulas '!$F$8,IF('Gestión de Riesgos '!AA119&lt;='Fórmulas '!$E$9,'Fórmulas '!$F$9)))))</f>
        <v>#VALUE!</v>
      </c>
      <c r="AC119" s="63"/>
      <c r="AD119" s="152" t="str">
        <f>IFERROR(VLOOKUP(AC119,'Fórmulas '!$E$5:$F$9,2,),"")</f>
        <v/>
      </c>
      <c r="AE119" s="63" t="str">
        <f>IFERROR(VLOOKUP(CONCATENATE(AB119,AD119),'Fórmulas '!$J$5:$K$29,2),"")</f>
        <v/>
      </c>
      <c r="AF119" s="213"/>
      <c r="AG119" s="289"/>
      <c r="AH119" s="145"/>
      <c r="AI119" s="292"/>
      <c r="AJ119" s="145"/>
      <c r="AK119" s="212"/>
      <c r="AL119" s="145"/>
      <c r="AM119" s="212"/>
      <c r="AN119" s="145"/>
      <c r="AO119" s="296"/>
      <c r="AP119" s="434"/>
      <c r="AQ119" s="206"/>
      <c r="AR119" s="206"/>
      <c r="AS119" s="371"/>
    </row>
    <row r="120" spans="1:45" s="1" customFormat="1" ht="24" customHeight="1" x14ac:dyDescent="0.25">
      <c r="A120" s="145"/>
      <c r="B120" s="145"/>
      <c r="C120" s="145" t="e">
        <f>VLOOKUP(A120,'Fórmulas '!B146:C168,2,FALSE)</f>
        <v>#N/A</v>
      </c>
      <c r="D120" s="145" t="e">
        <f>VLOOKUP(A120,'Fórmulas '!$F$47:$G$68,2,FALSE)</f>
        <v>#N/A</v>
      </c>
      <c r="E120" s="160"/>
      <c r="F120" s="160"/>
      <c r="G120" s="160"/>
      <c r="H120" s="160"/>
      <c r="I120" s="160"/>
      <c r="J120" s="63"/>
      <c r="K120" s="152" t="str">
        <f>IFERROR(VLOOKUP(J120,'Fórmulas '!$B$5:$C$9,2,),"")</f>
        <v/>
      </c>
      <c r="L120" s="63"/>
      <c r="M120" s="152" t="str">
        <f>IFERROR(VLOOKUP(L120,'Fórmulas '!$E$5:$F$9,2,),"")</f>
        <v/>
      </c>
      <c r="N120" s="146" t="str">
        <f>IFERROR(VLOOKUP(CONCATENATE(K120,M120),'Fórmulas '!$J$5:$K$29,2,),"")</f>
        <v/>
      </c>
      <c r="O120" s="153" t="str">
        <f t="shared" si="2"/>
        <v/>
      </c>
      <c r="P120" s="355"/>
      <c r="Q120" s="146"/>
      <c r="R120" s="145"/>
      <c r="S120" s="146"/>
      <c r="T120" s="63"/>
      <c r="U120" s="154" t="e">
        <f t="array" ref="U120">_xlfn.IFS(T120="Preventivo",25%,T120="Detectivo",15%,T120="Correctivo",10%)</f>
        <v>#N/A</v>
      </c>
      <c r="V120" s="154" t="e">
        <f t="array" ref="V120">_xlfn.IFS(S120="Automático",25%,S120="Manual",15%)</f>
        <v>#N/A</v>
      </c>
      <c r="W120" s="148"/>
      <c r="X120" s="148"/>
      <c r="Y120" s="148"/>
      <c r="Z120" s="155" t="e">
        <f t="shared" si="4"/>
        <v>#VALUE!</v>
      </c>
      <c r="AA120" s="156" t="e">
        <f>IF(Z120&lt;='Fórmulas '!$E$16,'Fórmulas '!$F$16,IF('Gestión de Riesgos '!Z120&lt;='Fórmulas '!$E$17,'Fórmulas '!$F$17,IF('Gestión de Riesgos '!Z120&lt;='Fórmulas '!$E$18,'Fórmulas '!$F$18,IF('Gestión de Riesgos '!Z120&lt;='Fórmulas '!$E$19,'Fórmulas '!$F$19,IF('Gestión de Riesgos '!Z120&lt;='Fórmulas '!$E$20,'Fórmulas '!$F$20)))))</f>
        <v>#VALUE!</v>
      </c>
      <c r="AB120" s="152" t="e">
        <f>IF(AA120&lt;='Fórmulas '!$E$5,'Fórmulas '!$F$5,IF('Gestión de Riesgos '!AA120&lt;='Fórmulas '!$E$6,'Fórmulas '!$F$6,IF('Gestión de Riesgos '!AA120&lt;='Fórmulas '!$E$7,'Fórmulas '!$F$7,IF('Gestión de Riesgos '!AA120&lt;='Fórmulas '!$E$8,'Fórmulas '!$F$8,IF('Gestión de Riesgos '!AA120&lt;='Fórmulas '!$E$9,'Fórmulas '!$F$9)))))</f>
        <v>#VALUE!</v>
      </c>
      <c r="AC120" s="63"/>
      <c r="AD120" s="152" t="str">
        <f>IFERROR(VLOOKUP(AC120,'Fórmulas '!$E$5:$F$9,2,),"")</f>
        <v/>
      </c>
      <c r="AE120" s="63" t="str">
        <f>IFERROR(VLOOKUP(CONCATENATE(AB120,AD120),'Fórmulas '!$J$5:$K$29,2),"")</f>
        <v/>
      </c>
      <c r="AF120" s="213"/>
      <c r="AG120" s="289"/>
      <c r="AH120" s="145"/>
      <c r="AI120" s="292"/>
      <c r="AJ120" s="145"/>
      <c r="AK120" s="212"/>
      <c r="AL120" s="145"/>
      <c r="AM120" s="212"/>
      <c r="AN120" s="145"/>
      <c r="AO120" s="296"/>
      <c r="AP120" s="434"/>
      <c r="AQ120" s="206"/>
      <c r="AR120" s="206"/>
      <c r="AS120" s="371"/>
    </row>
    <row r="121" spans="1:45" s="1" customFormat="1" ht="24" customHeight="1" x14ac:dyDescent="0.25">
      <c r="A121" s="145"/>
      <c r="B121" s="145"/>
      <c r="C121" s="145" t="e">
        <f>VLOOKUP(A121,'Fórmulas '!B147:C169,2,FALSE)</f>
        <v>#N/A</v>
      </c>
      <c r="D121" s="145" t="e">
        <f>VLOOKUP(A121,'Fórmulas '!$F$47:$G$68,2,FALSE)</f>
        <v>#N/A</v>
      </c>
      <c r="E121" s="160"/>
      <c r="F121" s="160"/>
      <c r="G121" s="160"/>
      <c r="H121" s="160"/>
      <c r="I121" s="160"/>
      <c r="J121" s="63"/>
      <c r="K121" s="152" t="str">
        <f>IFERROR(VLOOKUP(J121,'Fórmulas '!$B$5:$C$9,2,),"")</f>
        <v/>
      </c>
      <c r="L121" s="63"/>
      <c r="M121" s="152" t="str">
        <f>IFERROR(VLOOKUP(L121,'Fórmulas '!$E$5:$F$9,2,),"")</f>
        <v/>
      </c>
      <c r="N121" s="146" t="str">
        <f>IFERROR(VLOOKUP(CONCATENATE(K121,M121),'Fórmulas '!$J$5:$K$29,2,),"")</f>
        <v/>
      </c>
      <c r="O121" s="153" t="str">
        <f t="shared" si="2"/>
        <v/>
      </c>
      <c r="P121" s="355"/>
      <c r="Q121" s="146"/>
      <c r="R121" s="146"/>
      <c r="S121" s="146"/>
      <c r="T121" s="63"/>
      <c r="U121" s="154" t="e">
        <f t="array" ref="U121">_xlfn.IFS(T121="Preventivo",25%,T121="Detectivo",15%,T121="Correctivo",10%)</f>
        <v>#N/A</v>
      </c>
      <c r="V121" s="154" t="e">
        <f t="array" ref="V121">_xlfn.IFS(S121="Automático",25%,S121="Manual",15%)</f>
        <v>#N/A</v>
      </c>
      <c r="W121" s="148"/>
      <c r="X121" s="148"/>
      <c r="Y121" s="148"/>
      <c r="Z121" s="155" t="e">
        <f t="shared" si="4"/>
        <v>#VALUE!</v>
      </c>
      <c r="AA121" s="156" t="e">
        <f>IF(Z121&lt;='Fórmulas '!$E$16,'Fórmulas '!$F$16,IF('Gestión de Riesgos '!Z121&lt;='Fórmulas '!$E$17,'Fórmulas '!$F$17,IF('Gestión de Riesgos '!Z121&lt;='Fórmulas '!$E$18,'Fórmulas '!$F$18,IF('Gestión de Riesgos '!Z121&lt;='Fórmulas '!$E$19,'Fórmulas '!$F$19,IF('Gestión de Riesgos '!Z121&lt;='Fórmulas '!$E$20,'Fórmulas '!$F$20)))))</f>
        <v>#VALUE!</v>
      </c>
      <c r="AB121" s="152" t="e">
        <f>IF(AA121&lt;='Fórmulas '!$E$5,'Fórmulas '!$F$5,IF('Gestión de Riesgos '!AA121&lt;='Fórmulas '!$E$6,'Fórmulas '!$F$6,IF('Gestión de Riesgos '!AA121&lt;='Fórmulas '!$E$7,'Fórmulas '!$F$7,IF('Gestión de Riesgos '!AA121&lt;='Fórmulas '!$E$8,'Fórmulas '!$F$8,IF('Gestión de Riesgos '!AA121&lt;='Fórmulas '!$E$9,'Fórmulas '!$F$9)))))</f>
        <v>#VALUE!</v>
      </c>
      <c r="AC121" s="63"/>
      <c r="AD121" s="152" t="str">
        <f>IFERROR(VLOOKUP(AC121,'Fórmulas '!$E$5:$F$9,2,),"")</f>
        <v/>
      </c>
      <c r="AE121" s="63" t="str">
        <f>IFERROR(VLOOKUP(CONCATENATE(AB121,AD121),'Fórmulas '!$J$5:$K$29,2),"")</f>
        <v/>
      </c>
      <c r="AF121" s="213"/>
      <c r="AG121" s="289"/>
      <c r="AH121" s="145"/>
      <c r="AI121" s="292"/>
      <c r="AJ121" s="145"/>
      <c r="AK121" s="212"/>
      <c r="AL121" s="145"/>
      <c r="AM121" s="212"/>
      <c r="AN121" s="145"/>
      <c r="AO121" s="296"/>
      <c r="AP121" s="434"/>
      <c r="AQ121" s="206"/>
      <c r="AR121" s="206"/>
      <c r="AS121" s="371"/>
    </row>
    <row r="122" spans="1:45" s="1" customFormat="1" ht="24" customHeight="1" x14ac:dyDescent="0.25">
      <c r="A122" s="145"/>
      <c r="B122" s="145"/>
      <c r="C122" s="145" t="e">
        <f>VLOOKUP(A122,'Fórmulas '!B148:C170,2,FALSE)</f>
        <v>#N/A</v>
      </c>
      <c r="D122" s="145" t="e">
        <f>VLOOKUP(A122,'Fórmulas '!$F$47:$G$68,2,FALSE)</f>
        <v>#N/A</v>
      </c>
      <c r="E122" s="160"/>
      <c r="F122" s="160"/>
      <c r="G122" s="160"/>
      <c r="H122" s="160"/>
      <c r="I122" s="160"/>
      <c r="J122" s="63"/>
      <c r="K122" s="152" t="str">
        <f>IFERROR(VLOOKUP(J122,'Fórmulas '!$B$5:$C$9,2,),"")</f>
        <v/>
      </c>
      <c r="L122" s="63"/>
      <c r="M122" s="152" t="str">
        <f>IFERROR(VLOOKUP(L122,'Fórmulas '!$E$5:$F$9,2,),"")</f>
        <v/>
      </c>
      <c r="N122" s="146" t="str">
        <f>IFERROR(VLOOKUP(CONCATENATE(K122,M122),'Fórmulas '!$J$5:$K$29,2,),"")</f>
        <v/>
      </c>
      <c r="O122" s="153" t="str">
        <f t="shared" si="2"/>
        <v/>
      </c>
      <c r="P122" s="356"/>
      <c r="Q122" s="63"/>
      <c r="R122" s="63"/>
      <c r="S122" s="146"/>
      <c r="T122" s="63"/>
      <c r="U122" s="154" t="e">
        <f t="array" ref="U122">_xlfn.IFS(T122="Preventivo",25%,T122="Detectivo",15%,T122="Correctivo",10%)</f>
        <v>#N/A</v>
      </c>
      <c r="V122" s="154" t="e">
        <f t="array" ref="V122">_xlfn.IFS(S122="Automático",25%,S122="Manual",15%)</f>
        <v>#N/A</v>
      </c>
      <c r="W122" s="148"/>
      <c r="X122" s="148"/>
      <c r="Y122" s="148"/>
      <c r="Z122" s="155" t="e">
        <f t="shared" si="4"/>
        <v>#VALUE!</v>
      </c>
      <c r="AA122" s="156" t="e">
        <f>IF(Z122&lt;='Fórmulas '!$E$16,'Fórmulas '!$F$16,IF('Gestión de Riesgos '!Z122&lt;='Fórmulas '!$E$17,'Fórmulas '!$F$17,IF('Gestión de Riesgos '!Z122&lt;='Fórmulas '!$E$18,'Fórmulas '!$F$18,IF('Gestión de Riesgos '!Z122&lt;='Fórmulas '!$E$19,'Fórmulas '!$F$19,IF('Gestión de Riesgos '!Z122&lt;='Fórmulas '!$E$20,'Fórmulas '!$F$20)))))</f>
        <v>#VALUE!</v>
      </c>
      <c r="AB122" s="152" t="e">
        <f>IF(AA122&lt;='Fórmulas '!$E$5,'Fórmulas '!$F$5,IF('Gestión de Riesgos '!AA122&lt;='Fórmulas '!$E$6,'Fórmulas '!$F$6,IF('Gestión de Riesgos '!AA122&lt;='Fórmulas '!$E$7,'Fórmulas '!$F$7,IF('Gestión de Riesgos '!AA122&lt;='Fórmulas '!$E$8,'Fórmulas '!$F$8,IF('Gestión de Riesgos '!AA122&lt;='Fórmulas '!$E$9,'Fórmulas '!$F$9)))))</f>
        <v>#VALUE!</v>
      </c>
      <c r="AC122" s="63"/>
      <c r="AD122" s="152" t="str">
        <f>IFERROR(VLOOKUP(AC122,'Fórmulas '!$E$5:$F$9,2,),"")</f>
        <v/>
      </c>
      <c r="AE122" s="63" t="str">
        <f>IFERROR(VLOOKUP(CONCATENATE(AB122,AD122),'Fórmulas '!$J$5:$K$29,2),"")</f>
        <v/>
      </c>
      <c r="AF122" s="213"/>
      <c r="AG122" s="289"/>
      <c r="AH122" s="145"/>
      <c r="AI122" s="292"/>
      <c r="AJ122" s="145"/>
      <c r="AK122" s="212"/>
      <c r="AL122" s="145"/>
      <c r="AM122" s="212"/>
      <c r="AN122" s="145"/>
      <c r="AO122" s="296"/>
      <c r="AP122" s="434"/>
      <c r="AQ122" s="206"/>
      <c r="AR122" s="206"/>
      <c r="AS122" s="371"/>
    </row>
    <row r="123" spans="1:45" s="1" customFormat="1" ht="24" customHeight="1" x14ac:dyDescent="0.25">
      <c r="A123" s="145"/>
      <c r="B123" s="145"/>
      <c r="C123" s="145" t="e">
        <f>VLOOKUP(A123,'Fórmulas '!B149:C171,2,FALSE)</f>
        <v>#N/A</v>
      </c>
      <c r="D123" s="145" t="e">
        <f>VLOOKUP(A123,'Fórmulas '!$F$47:$G$68,2,FALSE)</f>
        <v>#N/A</v>
      </c>
      <c r="E123" s="160"/>
      <c r="F123" s="280"/>
      <c r="G123" s="280"/>
      <c r="H123" s="280"/>
      <c r="I123" s="280"/>
      <c r="J123" s="63"/>
      <c r="K123" s="152" t="str">
        <f>IFERROR(VLOOKUP(J123,'Fórmulas '!$B$5:$C$9,2,),"")</f>
        <v/>
      </c>
      <c r="L123" s="63"/>
      <c r="M123" s="152" t="str">
        <f>IFERROR(VLOOKUP(L123,'Fórmulas '!$E$5:$F$9,2,),"")</f>
        <v/>
      </c>
      <c r="N123" s="146" t="str">
        <f>IFERROR(VLOOKUP(CONCATENATE(K123,M123),'Fórmulas '!$J$5:$K$29,2,),"")</f>
        <v/>
      </c>
      <c r="O123" s="153" t="str">
        <f t="shared" si="2"/>
        <v/>
      </c>
      <c r="P123" s="356"/>
      <c r="Q123" s="63"/>
      <c r="R123" s="356"/>
      <c r="S123" s="146"/>
      <c r="T123" s="63"/>
      <c r="U123" s="154" t="e">
        <f t="array" ref="U123">_xlfn.IFS(T123="Preventivo",25%,T123="Detectivo",15%,T123="Correctivo",10%)</f>
        <v>#N/A</v>
      </c>
      <c r="V123" s="154" t="e">
        <f t="array" ref="V123">_xlfn.IFS(S123="Automático",25%,S123="Manual",15%)</f>
        <v>#N/A</v>
      </c>
      <c r="W123" s="148"/>
      <c r="X123" s="148"/>
      <c r="Y123" s="148"/>
      <c r="Z123" s="155" t="e">
        <f t="shared" si="4"/>
        <v>#VALUE!</v>
      </c>
      <c r="AA123" s="156" t="e">
        <f>IF(Z123&lt;='Fórmulas '!$E$16,'Fórmulas '!$F$16,IF('Gestión de Riesgos '!Z123&lt;='Fórmulas '!$E$17,'Fórmulas '!$F$17,IF('Gestión de Riesgos '!Z123&lt;='Fórmulas '!$E$18,'Fórmulas '!$F$18,IF('Gestión de Riesgos '!Z123&lt;='Fórmulas '!$E$19,'Fórmulas '!$F$19,IF('Gestión de Riesgos '!Z123&lt;='Fórmulas '!$E$20,'Fórmulas '!$F$20)))))</f>
        <v>#VALUE!</v>
      </c>
      <c r="AB123" s="152" t="e">
        <f>IF(AA123&lt;='Fórmulas '!$E$5,'Fórmulas '!$F$5,IF('Gestión de Riesgos '!AA123&lt;='Fórmulas '!$E$6,'Fórmulas '!$F$6,IF('Gestión de Riesgos '!AA123&lt;='Fórmulas '!$E$7,'Fórmulas '!$F$7,IF('Gestión de Riesgos '!AA123&lt;='Fórmulas '!$E$8,'Fórmulas '!$F$8,IF('Gestión de Riesgos '!AA123&lt;='Fórmulas '!$E$9,'Fórmulas '!$F$9)))))</f>
        <v>#VALUE!</v>
      </c>
      <c r="AC123" s="63"/>
      <c r="AD123" s="152" t="str">
        <f>IFERROR(VLOOKUP(AC123,'Fórmulas '!$E$5:$F$9,2,),"")</f>
        <v/>
      </c>
      <c r="AE123" s="63" t="str">
        <f>IFERROR(VLOOKUP(CONCATENATE(AB123,AD123),'Fórmulas '!$J$5:$K$29,2),"")</f>
        <v/>
      </c>
      <c r="AF123" s="213"/>
      <c r="AG123" s="289"/>
      <c r="AH123" s="145"/>
      <c r="AI123" s="292"/>
      <c r="AJ123" s="145"/>
      <c r="AK123" s="212"/>
      <c r="AL123" s="145"/>
      <c r="AM123" s="212"/>
      <c r="AN123" s="145"/>
      <c r="AO123" s="296"/>
      <c r="AP123" s="434"/>
      <c r="AQ123" s="206"/>
      <c r="AR123" s="206"/>
      <c r="AS123" s="371"/>
    </row>
    <row r="124" spans="1:45" s="1" customFormat="1" ht="24" customHeight="1" x14ac:dyDescent="0.25">
      <c r="A124" s="145"/>
      <c r="B124" s="145"/>
      <c r="C124" s="145" t="e">
        <f>VLOOKUP(A124,'Fórmulas '!B150:C172,2,FALSE)</f>
        <v>#N/A</v>
      </c>
      <c r="D124" s="145" t="e">
        <f>VLOOKUP(A124,'Fórmulas '!$F$47:$G$68,2,FALSE)</f>
        <v>#N/A</v>
      </c>
      <c r="E124" s="160"/>
      <c r="F124" s="280"/>
      <c r="G124" s="280"/>
      <c r="H124" s="280"/>
      <c r="I124" s="280"/>
      <c r="J124" s="63"/>
      <c r="K124" s="152" t="str">
        <f>IFERROR(VLOOKUP(J124,'Fórmulas '!$B$5:$C$9,2,),"")</f>
        <v/>
      </c>
      <c r="L124" s="63"/>
      <c r="M124" s="152" t="str">
        <f>IFERROR(VLOOKUP(L124,'Fórmulas '!$E$5:$F$9,2,),"")</f>
        <v/>
      </c>
      <c r="N124" s="146" t="str">
        <f>IFERROR(VLOOKUP(CONCATENATE(K124,M124),'Fórmulas '!$J$5:$K$29,2,),"")</f>
        <v/>
      </c>
      <c r="O124" s="153" t="str">
        <f t="shared" si="2"/>
        <v/>
      </c>
      <c r="P124" s="356"/>
      <c r="Q124" s="63"/>
      <c r="R124" s="77"/>
      <c r="S124" s="146"/>
      <c r="T124" s="63"/>
      <c r="U124" s="154" t="e">
        <f t="array" ref="U124">_xlfn.IFS(T124="Preventivo",25%,T124="Detectivo",15%,T124="Correctivo",10%)</f>
        <v>#N/A</v>
      </c>
      <c r="V124" s="154" t="e">
        <f t="array" ref="V124">_xlfn.IFS(S124="Automático",25%,S124="Manual",15%)</f>
        <v>#N/A</v>
      </c>
      <c r="W124" s="148"/>
      <c r="X124" s="148"/>
      <c r="Y124" s="148"/>
      <c r="Z124" s="155" t="e">
        <f t="shared" si="4"/>
        <v>#VALUE!</v>
      </c>
      <c r="AA124" s="156" t="e">
        <f>IF(Z124&lt;='Fórmulas '!$E$16,'Fórmulas '!$F$16,IF('Gestión de Riesgos '!Z124&lt;='Fórmulas '!$E$17,'Fórmulas '!$F$17,IF('Gestión de Riesgos '!Z124&lt;='Fórmulas '!$E$18,'Fórmulas '!$F$18,IF('Gestión de Riesgos '!Z124&lt;='Fórmulas '!$E$19,'Fórmulas '!$F$19,IF('Gestión de Riesgos '!Z124&lt;='Fórmulas '!$E$20,'Fórmulas '!$F$20)))))</f>
        <v>#VALUE!</v>
      </c>
      <c r="AB124" s="152" t="e">
        <f>IF(AA124&lt;='Fórmulas '!$E$5,'Fórmulas '!$F$5,IF('Gestión de Riesgos '!AA124&lt;='Fórmulas '!$E$6,'Fórmulas '!$F$6,IF('Gestión de Riesgos '!AA124&lt;='Fórmulas '!$E$7,'Fórmulas '!$F$7,IF('Gestión de Riesgos '!AA124&lt;='Fórmulas '!$E$8,'Fórmulas '!$F$8,IF('Gestión de Riesgos '!AA124&lt;='Fórmulas '!$E$9,'Fórmulas '!$F$9)))))</f>
        <v>#VALUE!</v>
      </c>
      <c r="AC124" s="63"/>
      <c r="AD124" s="152" t="str">
        <f>IFERROR(VLOOKUP(AC124,'Fórmulas '!$E$5:$F$9,2,),"")</f>
        <v/>
      </c>
      <c r="AE124" s="63" t="str">
        <f>IFERROR(VLOOKUP(CONCATENATE(AB124,AD124),'Fórmulas '!$J$5:$K$29,2),"")</f>
        <v/>
      </c>
      <c r="AF124" s="213"/>
      <c r="AG124" s="289"/>
      <c r="AH124" s="145"/>
      <c r="AI124" s="292"/>
      <c r="AJ124" s="145"/>
      <c r="AK124" s="212"/>
      <c r="AL124" s="145"/>
      <c r="AM124" s="212"/>
      <c r="AN124" s="145"/>
      <c r="AO124" s="296"/>
      <c r="AP124" s="434"/>
      <c r="AQ124" s="206"/>
      <c r="AR124" s="206"/>
      <c r="AS124" s="371"/>
    </row>
    <row r="125" spans="1:45" s="1" customFormat="1" ht="24" customHeight="1" x14ac:dyDescent="0.25">
      <c r="A125" s="145"/>
      <c r="B125" s="145"/>
      <c r="C125" s="145" t="e">
        <f>VLOOKUP(A125,'Fórmulas '!B151:C173,2,FALSE)</f>
        <v>#N/A</v>
      </c>
      <c r="D125" s="145" t="e">
        <f>VLOOKUP(A125,'Fórmulas '!$F$47:$G$68,2,FALSE)</f>
        <v>#N/A</v>
      </c>
      <c r="E125" s="160"/>
      <c r="F125" s="280"/>
      <c r="G125" s="280"/>
      <c r="H125" s="280"/>
      <c r="I125" s="280"/>
      <c r="J125" s="63"/>
      <c r="K125" s="152" t="str">
        <f>IFERROR(VLOOKUP(J125,'Fórmulas '!$B$5:$C$9,2,),"")</f>
        <v/>
      </c>
      <c r="L125" s="63"/>
      <c r="M125" s="152" t="str">
        <f>IFERROR(VLOOKUP(L125,'Fórmulas '!$E$5:$F$9,2,),"")</f>
        <v/>
      </c>
      <c r="N125" s="146" t="str">
        <f>IFERROR(VLOOKUP(CONCATENATE(K125,M125),'Fórmulas '!$J$5:$K$29,2,),"")</f>
        <v/>
      </c>
      <c r="O125" s="153" t="str">
        <f t="shared" si="2"/>
        <v/>
      </c>
      <c r="P125" s="356"/>
      <c r="Q125" s="63"/>
      <c r="R125" s="77"/>
      <c r="S125" s="146"/>
      <c r="T125" s="63"/>
      <c r="U125" s="154" t="e">
        <f t="array" ref="U125">_xlfn.IFS(T125="Preventivo",25%,T125="Detectivo",15%,T125="Correctivo",10%)</f>
        <v>#N/A</v>
      </c>
      <c r="V125" s="154" t="e">
        <f t="array" ref="V125">_xlfn.IFS(S125="Automático",25%,S125="Manual",15%)</f>
        <v>#N/A</v>
      </c>
      <c r="W125" s="148"/>
      <c r="X125" s="148"/>
      <c r="Y125" s="148"/>
      <c r="Z125" s="155" t="e">
        <f t="shared" si="4"/>
        <v>#VALUE!</v>
      </c>
      <c r="AA125" s="156" t="e">
        <f>IF(Z125&lt;='Fórmulas '!$E$16,'Fórmulas '!$F$16,IF('Gestión de Riesgos '!Z125&lt;='Fórmulas '!$E$17,'Fórmulas '!$F$17,IF('Gestión de Riesgos '!Z125&lt;='Fórmulas '!$E$18,'Fórmulas '!$F$18,IF('Gestión de Riesgos '!Z125&lt;='Fórmulas '!$E$19,'Fórmulas '!$F$19,IF('Gestión de Riesgos '!Z125&lt;='Fórmulas '!$E$20,'Fórmulas '!$F$20)))))</f>
        <v>#VALUE!</v>
      </c>
      <c r="AB125" s="152" t="e">
        <f>IF(AA125&lt;='Fórmulas '!$E$5,'Fórmulas '!$F$5,IF('Gestión de Riesgos '!AA125&lt;='Fórmulas '!$E$6,'Fórmulas '!$F$6,IF('Gestión de Riesgos '!AA125&lt;='Fórmulas '!$E$7,'Fórmulas '!$F$7,IF('Gestión de Riesgos '!AA125&lt;='Fórmulas '!$E$8,'Fórmulas '!$F$8,IF('Gestión de Riesgos '!AA125&lt;='Fórmulas '!$E$9,'Fórmulas '!$F$9)))))</f>
        <v>#VALUE!</v>
      </c>
      <c r="AC125" s="63"/>
      <c r="AD125" s="152" t="str">
        <f>IFERROR(VLOOKUP(AC125,'Fórmulas '!$E$5:$F$9,2,),"")</f>
        <v/>
      </c>
      <c r="AE125" s="63" t="str">
        <f>IFERROR(VLOOKUP(CONCATENATE(AB125,AD125),'Fórmulas '!$J$5:$K$29,2),"")</f>
        <v/>
      </c>
      <c r="AF125" s="213"/>
      <c r="AG125" s="289"/>
      <c r="AH125" s="145"/>
      <c r="AI125" s="292"/>
      <c r="AJ125" s="145"/>
      <c r="AK125" s="212"/>
      <c r="AL125" s="145"/>
      <c r="AM125" s="212"/>
      <c r="AN125" s="145"/>
      <c r="AO125" s="296"/>
      <c r="AP125" s="434"/>
      <c r="AQ125" s="206"/>
      <c r="AR125" s="206"/>
      <c r="AS125" s="371"/>
    </row>
    <row r="126" spans="1:45" s="1" customFormat="1" ht="24" customHeight="1" x14ac:dyDescent="0.25">
      <c r="A126" s="145"/>
      <c r="B126" s="145"/>
      <c r="C126" s="145" t="e">
        <f>VLOOKUP(A126,'Fórmulas '!B152:C174,2,FALSE)</f>
        <v>#N/A</v>
      </c>
      <c r="D126" s="145" t="e">
        <f>VLOOKUP(A126,'Fórmulas '!$F$47:$G$68,2,FALSE)</f>
        <v>#N/A</v>
      </c>
      <c r="E126" s="160"/>
      <c r="F126" s="160"/>
      <c r="G126" s="160"/>
      <c r="H126" s="160"/>
      <c r="I126" s="160"/>
      <c r="J126" s="63"/>
      <c r="K126" s="152" t="str">
        <f>IFERROR(VLOOKUP(J126,'Fórmulas '!$B$5:$C$9,2,),"")</f>
        <v/>
      </c>
      <c r="L126" s="63"/>
      <c r="M126" s="152" t="str">
        <f>IFERROR(VLOOKUP(L126,'Fórmulas '!$E$5:$F$9,2,),"")</f>
        <v/>
      </c>
      <c r="N126" s="146" t="str">
        <f>IFERROR(VLOOKUP(CONCATENATE(K126,M126),'Fórmulas '!$J$5:$K$29,2,),"")</f>
        <v/>
      </c>
      <c r="O126" s="153" t="str">
        <f t="shared" si="2"/>
        <v/>
      </c>
      <c r="P126" s="356"/>
      <c r="Q126" s="63"/>
      <c r="R126" s="63"/>
      <c r="S126" s="146"/>
      <c r="T126" s="63"/>
      <c r="U126" s="154" t="e">
        <f t="array" ref="U126">_xlfn.IFS(T126="Preventivo",25%,T126="Detectivo",15%,T126="Correctivo",10%)</f>
        <v>#N/A</v>
      </c>
      <c r="V126" s="154" t="e">
        <f t="array" ref="V126">_xlfn.IFS(S126="Automático",25%,S126="Manual",15%)</f>
        <v>#N/A</v>
      </c>
      <c r="W126" s="148"/>
      <c r="X126" s="148"/>
      <c r="Y126" s="148"/>
      <c r="Z126" s="155" t="e">
        <f t="shared" si="4"/>
        <v>#VALUE!</v>
      </c>
      <c r="AA126" s="156" t="e">
        <f>IF(Z126&lt;='Fórmulas '!$E$16,'Fórmulas '!$F$16,IF('Gestión de Riesgos '!Z126&lt;='Fórmulas '!$E$17,'Fórmulas '!$F$17,IF('Gestión de Riesgos '!Z126&lt;='Fórmulas '!$E$18,'Fórmulas '!$F$18,IF('Gestión de Riesgos '!Z126&lt;='Fórmulas '!$E$19,'Fórmulas '!$F$19,IF('Gestión de Riesgos '!Z126&lt;='Fórmulas '!$E$20,'Fórmulas '!$F$20)))))</f>
        <v>#VALUE!</v>
      </c>
      <c r="AB126" s="152" t="e">
        <f>IF(AA126&lt;='Fórmulas '!$E$5,'Fórmulas '!$F$5,IF('Gestión de Riesgos '!AA126&lt;='Fórmulas '!$E$6,'Fórmulas '!$F$6,IF('Gestión de Riesgos '!AA126&lt;='Fórmulas '!$E$7,'Fórmulas '!$F$7,IF('Gestión de Riesgos '!AA126&lt;='Fórmulas '!$E$8,'Fórmulas '!$F$8,IF('Gestión de Riesgos '!AA126&lt;='Fórmulas '!$E$9,'Fórmulas '!$F$9)))))</f>
        <v>#VALUE!</v>
      </c>
      <c r="AC126" s="63"/>
      <c r="AD126" s="152" t="str">
        <f>IFERROR(VLOOKUP(AC126,'Fórmulas '!$E$5:$F$9,2,),"")</f>
        <v/>
      </c>
      <c r="AE126" s="63" t="str">
        <f>IFERROR(VLOOKUP(CONCATENATE(AB126,AD126),'Fórmulas '!$J$5:$K$29,2),"")</f>
        <v/>
      </c>
      <c r="AF126" s="213"/>
      <c r="AG126" s="289"/>
      <c r="AH126" s="145"/>
      <c r="AI126" s="292"/>
      <c r="AJ126" s="145"/>
      <c r="AK126" s="212"/>
      <c r="AL126" s="145"/>
      <c r="AM126" s="212"/>
      <c r="AN126" s="145"/>
      <c r="AO126" s="296"/>
      <c r="AP126" s="434"/>
      <c r="AQ126" s="206"/>
      <c r="AR126" s="206"/>
      <c r="AS126" s="371"/>
    </row>
    <row r="127" spans="1:45" s="1" customFormat="1" ht="24" customHeight="1" x14ac:dyDescent="0.25">
      <c r="A127" s="145"/>
      <c r="B127" s="145"/>
      <c r="C127" s="145" t="e">
        <f>VLOOKUP(A127,'Fórmulas '!B153:C175,2,FALSE)</f>
        <v>#N/A</v>
      </c>
      <c r="D127" s="145" t="e">
        <f>VLOOKUP(A127,'Fórmulas '!$F$47:$G$68,2,FALSE)</f>
        <v>#N/A</v>
      </c>
      <c r="E127" s="160"/>
      <c r="F127" s="160"/>
      <c r="G127" s="160"/>
      <c r="H127" s="160"/>
      <c r="I127" s="160"/>
      <c r="J127" s="63"/>
      <c r="K127" s="152" t="str">
        <f>IFERROR(VLOOKUP(J127,'Fórmulas '!$B$5:$C$9,2,),"")</f>
        <v/>
      </c>
      <c r="L127" s="63"/>
      <c r="M127" s="152" t="str">
        <f>IFERROR(VLOOKUP(L127,'Fórmulas '!$E$5:$F$9,2,),"")</f>
        <v/>
      </c>
      <c r="N127" s="146" t="str">
        <f>IFERROR(VLOOKUP(CONCATENATE(K127,M127),'Fórmulas '!$J$5:$K$29,2,),"")</f>
        <v/>
      </c>
      <c r="O127" s="153" t="str">
        <f t="shared" si="2"/>
        <v/>
      </c>
      <c r="P127" s="356"/>
      <c r="Q127" s="63"/>
      <c r="R127" s="77"/>
      <c r="S127" s="146"/>
      <c r="T127" s="63"/>
      <c r="U127" s="154" t="e">
        <f t="array" ref="U127">_xlfn.IFS(T127="Preventivo",25%,T127="Detectivo",15%,T127="Correctivo",10%)</f>
        <v>#N/A</v>
      </c>
      <c r="V127" s="154" t="e">
        <f t="array" ref="V127">_xlfn.IFS(S127="Automático",25%,S127="Manual",15%)</f>
        <v>#N/A</v>
      </c>
      <c r="W127" s="148"/>
      <c r="X127" s="148"/>
      <c r="Y127" s="148"/>
      <c r="Z127" s="155" t="e">
        <f t="shared" si="4"/>
        <v>#VALUE!</v>
      </c>
      <c r="AA127" s="156" t="e">
        <f>IF(Z127&lt;='Fórmulas '!$E$16,'Fórmulas '!$F$16,IF('Gestión de Riesgos '!Z127&lt;='Fórmulas '!$E$17,'Fórmulas '!$F$17,IF('Gestión de Riesgos '!Z127&lt;='Fórmulas '!$E$18,'Fórmulas '!$F$18,IF('Gestión de Riesgos '!Z127&lt;='Fórmulas '!$E$19,'Fórmulas '!$F$19,IF('Gestión de Riesgos '!Z127&lt;='Fórmulas '!$E$20,'Fórmulas '!$F$20)))))</f>
        <v>#VALUE!</v>
      </c>
      <c r="AB127" s="152" t="e">
        <f>IF(AA127&lt;='Fórmulas '!$E$5,'Fórmulas '!$F$5,IF('Gestión de Riesgos '!AA127&lt;='Fórmulas '!$E$6,'Fórmulas '!$F$6,IF('Gestión de Riesgos '!AA127&lt;='Fórmulas '!$E$7,'Fórmulas '!$F$7,IF('Gestión de Riesgos '!AA127&lt;='Fórmulas '!$E$8,'Fórmulas '!$F$8,IF('Gestión de Riesgos '!AA127&lt;='Fórmulas '!$E$9,'Fórmulas '!$F$9)))))</f>
        <v>#VALUE!</v>
      </c>
      <c r="AC127" s="63"/>
      <c r="AD127" s="152" t="str">
        <f>IFERROR(VLOOKUP(AC127,'Fórmulas '!$E$5:$F$9,2,),"")</f>
        <v/>
      </c>
      <c r="AE127" s="63" t="str">
        <f>IFERROR(VLOOKUP(CONCATENATE(AB127,AD127),'Fórmulas '!$J$5:$K$29,2),"")</f>
        <v/>
      </c>
      <c r="AF127" s="213"/>
      <c r="AG127" s="289"/>
      <c r="AH127" s="145"/>
      <c r="AI127" s="292"/>
      <c r="AJ127" s="145"/>
      <c r="AK127" s="212"/>
      <c r="AL127" s="145"/>
      <c r="AM127" s="212"/>
      <c r="AN127" s="145"/>
      <c r="AO127" s="296"/>
      <c r="AP127" s="434"/>
      <c r="AQ127" s="206"/>
      <c r="AR127" s="206"/>
      <c r="AS127" s="371"/>
    </row>
    <row r="128" spans="1:45" s="1" customFormat="1" ht="24" customHeight="1" x14ac:dyDescent="0.25">
      <c r="A128" s="145"/>
      <c r="B128" s="145"/>
      <c r="C128" s="145" t="e">
        <f>VLOOKUP(A128,'Fórmulas '!B154:C176,2,FALSE)</f>
        <v>#N/A</v>
      </c>
      <c r="D128" s="145" t="e">
        <f>VLOOKUP(A128,'Fórmulas '!$F$47:$G$68,2,FALSE)</f>
        <v>#N/A</v>
      </c>
      <c r="E128" s="160"/>
      <c r="F128" s="160"/>
      <c r="G128" s="160"/>
      <c r="H128" s="160"/>
      <c r="I128" s="160"/>
      <c r="J128" s="63"/>
      <c r="K128" s="152" t="str">
        <f>IFERROR(VLOOKUP(J128,'Fórmulas '!$B$5:$C$9,2,),"")</f>
        <v/>
      </c>
      <c r="L128" s="63"/>
      <c r="M128" s="152" t="str">
        <f>IFERROR(VLOOKUP(L128,'Fórmulas '!$E$5:$F$9,2,),"")</f>
        <v/>
      </c>
      <c r="N128" s="146" t="str">
        <f>IFERROR(VLOOKUP(CONCATENATE(K128,M128),'Fórmulas '!$J$5:$K$29,2,),"")</f>
        <v/>
      </c>
      <c r="O128" s="153" t="str">
        <f t="shared" si="2"/>
        <v/>
      </c>
      <c r="P128" s="356"/>
      <c r="Q128" s="63"/>
      <c r="R128" s="77"/>
      <c r="S128" s="146"/>
      <c r="T128" s="63"/>
      <c r="U128" s="154" t="e">
        <f t="array" ref="U128">_xlfn.IFS(T128="Preventivo",25%,T128="Detectivo",15%,T128="Correctivo",10%)</f>
        <v>#N/A</v>
      </c>
      <c r="V128" s="154" t="e">
        <f t="array" ref="V128">_xlfn.IFS(S128="Automático",25%,S128="Manual",15%)</f>
        <v>#N/A</v>
      </c>
      <c r="W128" s="148"/>
      <c r="X128" s="148"/>
      <c r="Y128" s="148"/>
      <c r="Z128" s="155" t="e">
        <f t="shared" si="4"/>
        <v>#VALUE!</v>
      </c>
      <c r="AA128" s="156" t="e">
        <f>IF(Z128&lt;='Fórmulas '!$E$16,'Fórmulas '!$F$16,IF('Gestión de Riesgos '!Z128&lt;='Fórmulas '!$E$17,'Fórmulas '!$F$17,IF('Gestión de Riesgos '!Z128&lt;='Fórmulas '!$E$18,'Fórmulas '!$F$18,IF('Gestión de Riesgos '!Z128&lt;='Fórmulas '!$E$19,'Fórmulas '!$F$19,IF('Gestión de Riesgos '!Z128&lt;='Fórmulas '!$E$20,'Fórmulas '!$F$20)))))</f>
        <v>#VALUE!</v>
      </c>
      <c r="AB128" s="152" t="e">
        <f>IF(AA128&lt;='Fórmulas '!$E$5,'Fórmulas '!$F$5,IF('Gestión de Riesgos '!AA128&lt;='Fórmulas '!$E$6,'Fórmulas '!$F$6,IF('Gestión de Riesgos '!AA128&lt;='Fórmulas '!$E$7,'Fórmulas '!$F$7,IF('Gestión de Riesgos '!AA128&lt;='Fórmulas '!$E$8,'Fórmulas '!$F$8,IF('Gestión de Riesgos '!AA128&lt;='Fórmulas '!$E$9,'Fórmulas '!$F$9)))))</f>
        <v>#VALUE!</v>
      </c>
      <c r="AC128" s="63"/>
      <c r="AD128" s="152" t="str">
        <f>IFERROR(VLOOKUP(AC128,'Fórmulas '!$E$5:$F$9,2,),"")</f>
        <v/>
      </c>
      <c r="AE128" s="63" t="str">
        <f>IFERROR(VLOOKUP(CONCATENATE(AB128,AD128),'Fórmulas '!$J$5:$K$29,2),"")</f>
        <v/>
      </c>
      <c r="AF128" s="213"/>
      <c r="AG128" s="289"/>
      <c r="AH128" s="145"/>
      <c r="AI128" s="292"/>
      <c r="AJ128" s="145"/>
      <c r="AK128" s="212"/>
      <c r="AL128" s="145"/>
      <c r="AM128" s="212"/>
      <c r="AN128" s="145"/>
      <c r="AO128" s="296"/>
      <c r="AP128" s="434"/>
      <c r="AQ128" s="206"/>
      <c r="AR128" s="206"/>
      <c r="AS128" s="371"/>
    </row>
    <row r="129" spans="1:45" s="1" customFormat="1" ht="24" customHeight="1" x14ac:dyDescent="0.25">
      <c r="A129" s="145"/>
      <c r="B129" s="145"/>
      <c r="C129" s="145" t="e">
        <f>VLOOKUP(A129,'Fórmulas '!B155:C177,2,FALSE)</f>
        <v>#N/A</v>
      </c>
      <c r="D129" s="145" t="e">
        <f>VLOOKUP(A129,'Fórmulas '!$F$47:$G$68,2,FALSE)</f>
        <v>#N/A</v>
      </c>
      <c r="E129" s="160"/>
      <c r="F129" s="160"/>
      <c r="G129" s="160"/>
      <c r="H129" s="160"/>
      <c r="I129" s="160"/>
      <c r="J129" s="63"/>
      <c r="K129" s="152" t="str">
        <f>IFERROR(VLOOKUP(J129,'Fórmulas '!$B$5:$C$9,2,),"")</f>
        <v/>
      </c>
      <c r="L129" s="63"/>
      <c r="M129" s="152" t="str">
        <f>IFERROR(VLOOKUP(L129,'Fórmulas '!$E$5:$F$9,2,),"")</f>
        <v/>
      </c>
      <c r="N129" s="146" t="str">
        <f>IFERROR(VLOOKUP(CONCATENATE(K129,M129),'Fórmulas '!$J$5:$K$29,2,),"")</f>
        <v/>
      </c>
      <c r="O129" s="153" t="str">
        <f t="shared" si="2"/>
        <v/>
      </c>
      <c r="P129" s="356"/>
      <c r="Q129" s="63"/>
      <c r="R129" s="63"/>
      <c r="S129" s="146"/>
      <c r="T129" s="63"/>
      <c r="U129" s="154" t="e">
        <f t="array" ref="U129">_xlfn.IFS(T129="Preventivo",25%,T129="Detectivo",15%,T129="Correctivo",10%)</f>
        <v>#N/A</v>
      </c>
      <c r="V129" s="154" t="e">
        <f t="array" ref="V129">_xlfn.IFS(S129="Automático",25%,S129="Manual",15%)</f>
        <v>#N/A</v>
      </c>
      <c r="W129" s="148"/>
      <c r="X129" s="148"/>
      <c r="Y129" s="148"/>
      <c r="Z129" s="155" t="e">
        <f t="shared" si="4"/>
        <v>#VALUE!</v>
      </c>
      <c r="AA129" s="156" t="e">
        <f>IF(Z129&lt;='Fórmulas '!$E$16,'Fórmulas '!$F$16,IF('Gestión de Riesgos '!Z129&lt;='Fórmulas '!$E$17,'Fórmulas '!$F$17,IF('Gestión de Riesgos '!Z129&lt;='Fórmulas '!$E$18,'Fórmulas '!$F$18,IF('Gestión de Riesgos '!Z129&lt;='Fórmulas '!$E$19,'Fórmulas '!$F$19,IF('Gestión de Riesgos '!Z129&lt;='Fórmulas '!$E$20,'Fórmulas '!$F$20)))))</f>
        <v>#VALUE!</v>
      </c>
      <c r="AB129" s="152" t="e">
        <f>IF(AA129&lt;='Fórmulas '!$E$5,'Fórmulas '!$F$5,IF('Gestión de Riesgos '!AA129&lt;='Fórmulas '!$E$6,'Fórmulas '!$F$6,IF('Gestión de Riesgos '!AA129&lt;='Fórmulas '!$E$7,'Fórmulas '!$F$7,IF('Gestión de Riesgos '!AA129&lt;='Fórmulas '!$E$8,'Fórmulas '!$F$8,IF('Gestión de Riesgos '!AA129&lt;='Fórmulas '!$E$9,'Fórmulas '!$F$9)))))</f>
        <v>#VALUE!</v>
      </c>
      <c r="AC129" s="63"/>
      <c r="AD129" s="152" t="str">
        <f>IFERROR(VLOOKUP(AC129,'Fórmulas '!$E$5:$F$9,2,),"")</f>
        <v/>
      </c>
      <c r="AE129" s="63" t="str">
        <f>IFERROR(VLOOKUP(CONCATENATE(AB129,AD129),'Fórmulas '!$J$5:$K$29,2),"")</f>
        <v/>
      </c>
      <c r="AF129" s="213"/>
      <c r="AG129" s="289"/>
      <c r="AH129" s="145"/>
      <c r="AI129" s="292"/>
      <c r="AJ129" s="145"/>
      <c r="AK129" s="212"/>
      <c r="AL129" s="145"/>
      <c r="AM129" s="212"/>
      <c r="AN129" s="145"/>
      <c r="AO129" s="296"/>
      <c r="AP129" s="434"/>
      <c r="AQ129" s="206"/>
      <c r="AR129" s="206"/>
      <c r="AS129" s="371"/>
    </row>
    <row r="130" spans="1:45" s="1" customFormat="1" ht="24" customHeight="1" x14ac:dyDescent="0.25">
      <c r="A130" s="145"/>
      <c r="B130" s="145"/>
      <c r="C130" s="145" t="e">
        <f>VLOOKUP(A130,'Fórmulas '!B156:C178,2,FALSE)</f>
        <v>#N/A</v>
      </c>
      <c r="D130" s="145" t="e">
        <f>VLOOKUP(A130,'Fórmulas '!$F$47:$G$68,2,FALSE)</f>
        <v>#N/A</v>
      </c>
      <c r="E130" s="160"/>
      <c r="F130" s="160"/>
      <c r="G130" s="160"/>
      <c r="H130" s="160"/>
      <c r="I130" s="160"/>
      <c r="J130" s="63"/>
      <c r="K130" s="152" t="str">
        <f>IFERROR(VLOOKUP(J130,'Fórmulas '!$B$5:$C$9,2,),"")</f>
        <v/>
      </c>
      <c r="L130" s="63"/>
      <c r="M130" s="152" t="str">
        <f>IFERROR(VLOOKUP(L130,'Fórmulas '!$E$5:$F$9,2,),"")</f>
        <v/>
      </c>
      <c r="N130" s="146" t="str">
        <f>IFERROR(VLOOKUP(CONCATENATE(K130,M130),'Fórmulas '!$J$5:$K$29,2,),"")</f>
        <v/>
      </c>
      <c r="O130" s="153" t="str">
        <f t="shared" si="2"/>
        <v/>
      </c>
      <c r="P130" s="356"/>
      <c r="Q130" s="63"/>
      <c r="R130" s="77"/>
      <c r="S130" s="146"/>
      <c r="T130" s="63"/>
      <c r="U130" s="154" t="e">
        <f t="array" ref="U130">_xlfn.IFS(T130="Preventivo",25%,T130="Detectivo",15%,T130="Correctivo",10%)</f>
        <v>#N/A</v>
      </c>
      <c r="V130" s="154" t="e">
        <f t="array" ref="V130">_xlfn.IFS(S130="Automático",25%,S130="Manual",15%)</f>
        <v>#N/A</v>
      </c>
      <c r="W130" s="148"/>
      <c r="X130" s="148"/>
      <c r="Y130" s="148"/>
      <c r="Z130" s="155" t="e">
        <f t="shared" si="4"/>
        <v>#VALUE!</v>
      </c>
      <c r="AA130" s="156" t="e">
        <f>IF(Z130&lt;='Fórmulas '!$E$16,'Fórmulas '!$F$16,IF('Gestión de Riesgos '!Z130&lt;='Fórmulas '!$E$17,'Fórmulas '!$F$17,IF('Gestión de Riesgos '!Z130&lt;='Fórmulas '!$E$18,'Fórmulas '!$F$18,IF('Gestión de Riesgos '!Z130&lt;='Fórmulas '!$E$19,'Fórmulas '!$F$19,IF('Gestión de Riesgos '!Z130&lt;='Fórmulas '!$E$20,'Fórmulas '!$F$20)))))</f>
        <v>#VALUE!</v>
      </c>
      <c r="AB130" s="152" t="e">
        <f>IF(AA130&lt;='Fórmulas '!$E$5,'Fórmulas '!$F$5,IF('Gestión de Riesgos '!AA130&lt;='Fórmulas '!$E$6,'Fórmulas '!$F$6,IF('Gestión de Riesgos '!AA130&lt;='Fórmulas '!$E$7,'Fórmulas '!$F$7,IF('Gestión de Riesgos '!AA130&lt;='Fórmulas '!$E$8,'Fórmulas '!$F$8,IF('Gestión de Riesgos '!AA130&lt;='Fórmulas '!$E$9,'Fórmulas '!$F$9)))))</f>
        <v>#VALUE!</v>
      </c>
      <c r="AC130" s="63"/>
      <c r="AD130" s="152" t="str">
        <f>IFERROR(VLOOKUP(AC130,'Fórmulas '!$E$5:$F$9,2,),"")</f>
        <v/>
      </c>
      <c r="AE130" s="63" t="str">
        <f>IFERROR(VLOOKUP(CONCATENATE(AB130,AD130),'Fórmulas '!$J$5:$K$29,2),"")</f>
        <v/>
      </c>
      <c r="AF130" s="213"/>
      <c r="AG130" s="289"/>
      <c r="AH130" s="145"/>
      <c r="AI130" s="292"/>
      <c r="AJ130" s="145"/>
      <c r="AK130" s="212"/>
      <c r="AL130" s="145"/>
      <c r="AM130" s="212"/>
      <c r="AN130" s="145"/>
      <c r="AO130" s="296"/>
      <c r="AP130" s="434"/>
      <c r="AQ130" s="206"/>
      <c r="AR130" s="206"/>
      <c r="AS130" s="371"/>
    </row>
    <row r="131" spans="1:45" s="1" customFormat="1" ht="24" customHeight="1" x14ac:dyDescent="0.25">
      <c r="A131" s="145"/>
      <c r="B131" s="145"/>
      <c r="C131" s="145" t="e">
        <f>VLOOKUP(A131,'Fórmulas '!B157:C179,2,FALSE)</f>
        <v>#N/A</v>
      </c>
      <c r="D131" s="145" t="e">
        <f>VLOOKUP(A131,'Fórmulas '!$F$47:$G$68,2,FALSE)</f>
        <v>#N/A</v>
      </c>
      <c r="E131" s="160"/>
      <c r="F131" s="160"/>
      <c r="G131" s="160"/>
      <c r="H131" s="160"/>
      <c r="I131" s="160"/>
      <c r="J131" s="63"/>
      <c r="K131" s="152" t="str">
        <f>IFERROR(VLOOKUP(J131,'Fórmulas '!$B$5:$C$9,2,),"")</f>
        <v/>
      </c>
      <c r="L131" s="63"/>
      <c r="M131" s="152" t="str">
        <f>IFERROR(VLOOKUP(L131,'Fórmulas '!$E$5:$F$9,2,),"")</f>
        <v/>
      </c>
      <c r="N131" s="146" t="str">
        <f>IFERROR(VLOOKUP(CONCATENATE(K131,M131),'Fórmulas '!$J$5:$K$29,2,),"")</f>
        <v/>
      </c>
      <c r="O131" s="153" t="str">
        <f t="shared" si="2"/>
        <v/>
      </c>
      <c r="P131" s="356"/>
      <c r="Q131" s="63"/>
      <c r="R131" s="77"/>
      <c r="S131" s="146"/>
      <c r="T131" s="63"/>
      <c r="U131" s="154" t="e">
        <f t="array" ref="U131">_xlfn.IFS(T131="Preventivo",25%,T131="Detectivo",15%,T131="Correctivo",10%)</f>
        <v>#N/A</v>
      </c>
      <c r="V131" s="154" t="e">
        <f t="array" ref="V131">_xlfn.IFS(S131="Automático",25%,S131="Manual",15%)</f>
        <v>#N/A</v>
      </c>
      <c r="W131" s="148"/>
      <c r="X131" s="148"/>
      <c r="Y131" s="148"/>
      <c r="Z131" s="155" t="e">
        <f t="shared" si="4"/>
        <v>#VALUE!</v>
      </c>
      <c r="AA131" s="156" t="e">
        <f>IF(Z131&lt;='Fórmulas '!$E$16,'Fórmulas '!$F$16,IF('Gestión de Riesgos '!Z131&lt;='Fórmulas '!$E$17,'Fórmulas '!$F$17,IF('Gestión de Riesgos '!Z131&lt;='Fórmulas '!$E$18,'Fórmulas '!$F$18,IF('Gestión de Riesgos '!Z131&lt;='Fórmulas '!$E$19,'Fórmulas '!$F$19,IF('Gestión de Riesgos '!Z131&lt;='Fórmulas '!$E$20,'Fórmulas '!$F$20)))))</f>
        <v>#VALUE!</v>
      </c>
      <c r="AB131" s="152" t="e">
        <f>IF(AA131&lt;='Fórmulas '!$E$5,'Fórmulas '!$F$5,IF('Gestión de Riesgos '!AA131&lt;='Fórmulas '!$E$6,'Fórmulas '!$F$6,IF('Gestión de Riesgos '!AA131&lt;='Fórmulas '!$E$7,'Fórmulas '!$F$7,IF('Gestión de Riesgos '!AA131&lt;='Fórmulas '!$E$8,'Fórmulas '!$F$8,IF('Gestión de Riesgos '!AA131&lt;='Fórmulas '!$E$9,'Fórmulas '!$F$9)))))</f>
        <v>#VALUE!</v>
      </c>
      <c r="AC131" s="63"/>
      <c r="AD131" s="152" t="str">
        <f>IFERROR(VLOOKUP(AC131,'Fórmulas '!$E$5:$F$9,2,),"")</f>
        <v/>
      </c>
      <c r="AE131" s="63" t="str">
        <f>IFERROR(VLOOKUP(CONCATENATE(AB131,AD131),'Fórmulas '!$J$5:$K$29,2),"")</f>
        <v/>
      </c>
      <c r="AF131" s="213"/>
      <c r="AG131" s="289"/>
      <c r="AH131" s="145"/>
      <c r="AI131" s="292"/>
      <c r="AJ131" s="145"/>
      <c r="AK131" s="212"/>
      <c r="AL131" s="145"/>
      <c r="AM131" s="212"/>
      <c r="AN131" s="145"/>
      <c r="AO131" s="296"/>
      <c r="AP131" s="434"/>
      <c r="AQ131" s="206"/>
      <c r="AR131" s="206"/>
      <c r="AS131" s="371"/>
    </row>
    <row r="132" spans="1:45" s="1" customFormat="1" ht="24" customHeight="1" x14ac:dyDescent="0.25">
      <c r="A132" s="145"/>
      <c r="B132" s="145"/>
      <c r="C132" s="145" t="e">
        <f>VLOOKUP(A132,'Fórmulas '!B158:C180,2,FALSE)</f>
        <v>#N/A</v>
      </c>
      <c r="D132" s="145" t="e">
        <f>VLOOKUP(A132,'Fórmulas '!$F$47:$G$68,2,FALSE)</f>
        <v>#N/A</v>
      </c>
      <c r="E132" s="160"/>
      <c r="F132" s="160"/>
      <c r="G132" s="160"/>
      <c r="H132" s="160"/>
      <c r="I132" s="160"/>
      <c r="J132" s="63"/>
      <c r="K132" s="152" t="str">
        <f>IFERROR(VLOOKUP(J132,'Fórmulas '!$B$5:$C$9,2,),"")</f>
        <v/>
      </c>
      <c r="L132" s="63"/>
      <c r="M132" s="152" t="str">
        <f>IFERROR(VLOOKUP(L132,'Fórmulas '!$E$5:$F$9,2,),"")</f>
        <v/>
      </c>
      <c r="N132" s="146" t="str">
        <f>IFERROR(VLOOKUP(CONCATENATE(K132,M132),'Fórmulas '!$J$5:$K$29,2,),"")</f>
        <v/>
      </c>
      <c r="O132" s="153" t="str">
        <f t="shared" si="2"/>
        <v/>
      </c>
      <c r="P132" s="356"/>
      <c r="Q132" s="63"/>
      <c r="R132" s="77"/>
      <c r="S132" s="146"/>
      <c r="T132" s="63"/>
      <c r="U132" s="154" t="e">
        <f t="array" ref="U132">_xlfn.IFS(T132="Preventivo",25%,T132="Detectivo",15%,T132="Correctivo",10%)</f>
        <v>#N/A</v>
      </c>
      <c r="V132" s="154" t="e">
        <f t="array" ref="V132">_xlfn.IFS(S132="Automático",25%,S132="Manual",15%)</f>
        <v>#N/A</v>
      </c>
      <c r="W132" s="148"/>
      <c r="X132" s="148"/>
      <c r="Y132" s="148"/>
      <c r="Z132" s="155" t="e">
        <f t="shared" si="4"/>
        <v>#VALUE!</v>
      </c>
      <c r="AA132" s="156" t="e">
        <f>IF(Z132&lt;='Fórmulas '!$E$16,'Fórmulas '!$F$16,IF('Gestión de Riesgos '!Z132&lt;='Fórmulas '!$E$17,'Fórmulas '!$F$17,IF('Gestión de Riesgos '!Z132&lt;='Fórmulas '!$E$18,'Fórmulas '!$F$18,IF('Gestión de Riesgos '!Z132&lt;='Fórmulas '!$E$19,'Fórmulas '!$F$19,IF('Gestión de Riesgos '!Z132&lt;='Fórmulas '!$E$20,'Fórmulas '!$F$20)))))</f>
        <v>#VALUE!</v>
      </c>
      <c r="AB132" s="152" t="e">
        <f>IF(AA132&lt;='Fórmulas '!$E$5,'Fórmulas '!$F$5,IF('Gestión de Riesgos '!AA132&lt;='Fórmulas '!$E$6,'Fórmulas '!$F$6,IF('Gestión de Riesgos '!AA132&lt;='Fórmulas '!$E$7,'Fórmulas '!$F$7,IF('Gestión de Riesgos '!AA132&lt;='Fórmulas '!$E$8,'Fórmulas '!$F$8,IF('Gestión de Riesgos '!AA132&lt;='Fórmulas '!$E$9,'Fórmulas '!$F$9)))))</f>
        <v>#VALUE!</v>
      </c>
      <c r="AC132" s="63"/>
      <c r="AD132" s="152" t="str">
        <f>IFERROR(VLOOKUP(AC132,'Fórmulas '!$E$5:$F$9,2,),"")</f>
        <v/>
      </c>
      <c r="AE132" s="63" t="str">
        <f>IFERROR(VLOOKUP(CONCATENATE(AB132,AD132),'Fórmulas '!$J$5:$K$29,2),"")</f>
        <v/>
      </c>
      <c r="AF132" s="213"/>
      <c r="AG132" s="289"/>
      <c r="AH132" s="145"/>
      <c r="AI132" s="292"/>
      <c r="AJ132" s="145"/>
      <c r="AK132" s="212"/>
      <c r="AL132" s="145"/>
      <c r="AM132" s="212"/>
      <c r="AN132" s="145"/>
      <c r="AO132" s="296"/>
      <c r="AP132" s="434"/>
      <c r="AQ132" s="206"/>
      <c r="AR132" s="206"/>
      <c r="AS132" s="371"/>
    </row>
    <row r="133" spans="1:45" s="1" customFormat="1" ht="24" customHeight="1" x14ac:dyDescent="0.25">
      <c r="A133" s="145"/>
      <c r="B133" s="145"/>
      <c r="C133" s="145" t="e">
        <f>VLOOKUP(A133,'Fórmulas '!B159:C181,2,FALSE)</f>
        <v>#N/A</v>
      </c>
      <c r="D133" s="145" t="e">
        <f>VLOOKUP(A133,'Fórmulas '!$F$47:$G$68,2,FALSE)</f>
        <v>#N/A</v>
      </c>
      <c r="E133" s="160"/>
      <c r="F133" s="160"/>
      <c r="G133" s="160"/>
      <c r="H133" s="160"/>
      <c r="I133" s="160"/>
      <c r="J133" s="63"/>
      <c r="K133" s="152" t="str">
        <f>IFERROR(VLOOKUP(J133,'Fórmulas '!$B$5:$C$9,2,),"")</f>
        <v/>
      </c>
      <c r="L133" s="63"/>
      <c r="M133" s="152" t="str">
        <f>IFERROR(VLOOKUP(L133,'Fórmulas '!$E$5:$F$9,2,),"")</f>
        <v/>
      </c>
      <c r="N133" s="146" t="str">
        <f>IFERROR(VLOOKUP(CONCATENATE(K133,M133),'Fórmulas '!$J$5:$K$29,2,),"")</f>
        <v/>
      </c>
      <c r="O133" s="153" t="str">
        <f t="shared" si="2"/>
        <v/>
      </c>
      <c r="P133" s="356"/>
      <c r="Q133" s="63"/>
      <c r="R133" s="77"/>
      <c r="S133" s="146"/>
      <c r="T133" s="63"/>
      <c r="U133" s="154" t="e">
        <f t="array" ref="U133">_xlfn.IFS(T133="Preventivo",25%,T133="Detectivo",15%,T133="Correctivo",10%)</f>
        <v>#N/A</v>
      </c>
      <c r="V133" s="154" t="e">
        <f t="array" ref="V133">_xlfn.IFS(S133="Automático",25%,S133="Manual",15%)</f>
        <v>#N/A</v>
      </c>
      <c r="W133" s="148"/>
      <c r="X133" s="148"/>
      <c r="Y133" s="148"/>
      <c r="Z133" s="155" t="e">
        <f t="shared" si="4"/>
        <v>#VALUE!</v>
      </c>
      <c r="AA133" s="156" t="e">
        <f>IF(Z133&lt;='Fórmulas '!$E$16,'Fórmulas '!$F$16,IF('Gestión de Riesgos '!Z133&lt;='Fórmulas '!$E$17,'Fórmulas '!$F$17,IF('Gestión de Riesgos '!Z133&lt;='Fórmulas '!$E$18,'Fórmulas '!$F$18,IF('Gestión de Riesgos '!Z133&lt;='Fórmulas '!$E$19,'Fórmulas '!$F$19,IF('Gestión de Riesgos '!Z133&lt;='Fórmulas '!$E$20,'Fórmulas '!$F$20)))))</f>
        <v>#VALUE!</v>
      </c>
      <c r="AB133" s="152" t="e">
        <f>IF(AA133&lt;='Fórmulas '!$E$5,'Fórmulas '!$F$5,IF('Gestión de Riesgos '!AA133&lt;='Fórmulas '!$E$6,'Fórmulas '!$F$6,IF('Gestión de Riesgos '!AA133&lt;='Fórmulas '!$E$7,'Fórmulas '!$F$7,IF('Gestión de Riesgos '!AA133&lt;='Fórmulas '!$E$8,'Fórmulas '!$F$8,IF('Gestión de Riesgos '!AA133&lt;='Fórmulas '!$E$9,'Fórmulas '!$F$9)))))</f>
        <v>#VALUE!</v>
      </c>
      <c r="AC133" s="63"/>
      <c r="AD133" s="152" t="str">
        <f>IFERROR(VLOOKUP(AC133,'Fórmulas '!$E$5:$F$9,2,),"")</f>
        <v/>
      </c>
      <c r="AE133" s="63" t="str">
        <f>IFERROR(VLOOKUP(CONCATENATE(AB133,AD133),'Fórmulas '!$J$5:$K$29,2),"")</f>
        <v/>
      </c>
      <c r="AF133" s="213"/>
      <c r="AG133" s="289"/>
      <c r="AH133" s="145"/>
      <c r="AI133" s="292"/>
      <c r="AJ133" s="145"/>
      <c r="AK133" s="212"/>
      <c r="AL133" s="145"/>
      <c r="AM133" s="212"/>
      <c r="AN133" s="145"/>
      <c r="AO133" s="296"/>
      <c r="AP133" s="434"/>
      <c r="AQ133" s="206"/>
      <c r="AR133" s="206"/>
      <c r="AS133" s="381"/>
    </row>
    <row r="134" spans="1:45" s="1" customFormat="1" ht="24" customHeight="1" x14ac:dyDescent="0.25">
      <c r="A134" s="145"/>
      <c r="B134" s="145"/>
      <c r="C134" s="145" t="e">
        <f>VLOOKUP(A134,'Fórmulas '!B160:C182,2,FALSE)</f>
        <v>#N/A</v>
      </c>
      <c r="D134" s="145" t="e">
        <f>VLOOKUP(A134,'Fórmulas '!$F$47:$G$68,2,FALSE)</f>
        <v>#N/A</v>
      </c>
      <c r="E134" s="160"/>
      <c r="F134" s="160"/>
      <c r="G134" s="160"/>
      <c r="H134" s="160"/>
      <c r="I134" s="160"/>
      <c r="J134" s="63"/>
      <c r="K134" s="152" t="str">
        <f>IFERROR(VLOOKUP(J134,'Fórmulas '!$B$5:$C$9,2,),"")</f>
        <v/>
      </c>
      <c r="L134" s="63"/>
      <c r="M134" s="152" t="str">
        <f>IFERROR(VLOOKUP(L134,'Fórmulas '!$E$5:$F$9,2,),"")</f>
        <v/>
      </c>
      <c r="N134" s="146" t="str">
        <f>IFERROR(VLOOKUP(CONCATENATE(K134,M134),'Fórmulas '!$J$5:$K$29,2,),"")</f>
        <v/>
      </c>
      <c r="O134" s="153" t="str">
        <f t="shared" si="2"/>
        <v/>
      </c>
      <c r="P134" s="356"/>
      <c r="Q134" s="63"/>
      <c r="R134" s="63"/>
      <c r="S134" s="146"/>
      <c r="T134" s="63"/>
      <c r="U134" s="154" t="e">
        <f t="array" ref="U134">_xlfn.IFS(T134="Preventivo",25%,T134="Detectivo",15%,T134="Correctivo",10%)</f>
        <v>#N/A</v>
      </c>
      <c r="V134" s="154" t="e">
        <f t="array" ref="V134">_xlfn.IFS(S134="Automático",25%,S134="Manual",15%)</f>
        <v>#N/A</v>
      </c>
      <c r="W134" s="148"/>
      <c r="X134" s="148"/>
      <c r="Y134" s="148"/>
      <c r="Z134" s="155" t="e">
        <f t="shared" si="4"/>
        <v>#VALUE!</v>
      </c>
      <c r="AA134" s="156" t="e">
        <f>IF(Z134&lt;='Fórmulas '!$E$16,'Fórmulas '!$F$16,IF('Gestión de Riesgos '!Z134&lt;='Fórmulas '!$E$17,'Fórmulas '!$F$17,IF('Gestión de Riesgos '!Z134&lt;='Fórmulas '!$E$18,'Fórmulas '!$F$18,IF('Gestión de Riesgos '!Z134&lt;='Fórmulas '!$E$19,'Fórmulas '!$F$19,IF('Gestión de Riesgos '!Z134&lt;='Fórmulas '!$E$20,'Fórmulas '!$F$20)))))</f>
        <v>#VALUE!</v>
      </c>
      <c r="AB134" s="152" t="e">
        <f>IF(AA134&lt;='Fórmulas '!$E$5,'Fórmulas '!$F$5,IF('Gestión de Riesgos '!AA134&lt;='Fórmulas '!$E$6,'Fórmulas '!$F$6,IF('Gestión de Riesgos '!AA134&lt;='Fórmulas '!$E$7,'Fórmulas '!$F$7,IF('Gestión de Riesgos '!AA134&lt;='Fórmulas '!$E$8,'Fórmulas '!$F$8,IF('Gestión de Riesgos '!AA134&lt;='Fórmulas '!$E$9,'Fórmulas '!$F$9)))))</f>
        <v>#VALUE!</v>
      </c>
      <c r="AC134" s="63"/>
      <c r="AD134" s="152" t="str">
        <f>IFERROR(VLOOKUP(AC134,'Fórmulas '!$E$5:$F$9,2,),"")</f>
        <v/>
      </c>
      <c r="AE134" s="63" t="str">
        <f>IFERROR(VLOOKUP(CONCATENATE(AB134,AD134),'Fórmulas '!$J$5:$K$29,2),"")</f>
        <v/>
      </c>
      <c r="AF134" s="213"/>
      <c r="AG134" s="289"/>
      <c r="AH134" s="145"/>
      <c r="AI134" s="292"/>
      <c r="AJ134" s="145"/>
      <c r="AK134" s="212"/>
      <c r="AL134" s="145"/>
      <c r="AM134" s="212"/>
      <c r="AN134" s="145"/>
      <c r="AO134" s="296"/>
      <c r="AP134" s="434"/>
      <c r="AQ134" s="206"/>
      <c r="AR134" s="212"/>
      <c r="AS134" s="371"/>
    </row>
    <row r="135" spans="1:45" s="1" customFormat="1" ht="24" customHeight="1" x14ac:dyDescent="0.25">
      <c r="A135" s="146"/>
      <c r="B135" s="145"/>
      <c r="C135" s="145" t="e">
        <f>VLOOKUP(A135,'Fórmulas '!B161:C183,2,FALSE)</f>
        <v>#N/A</v>
      </c>
      <c r="D135" s="145" t="e">
        <f>VLOOKUP(A135,'Fórmulas '!$F$47:$G$68,2,FALSE)</f>
        <v>#N/A</v>
      </c>
      <c r="E135" s="254"/>
      <c r="F135" s="382"/>
      <c r="G135" s="382"/>
      <c r="H135" s="382"/>
      <c r="I135" s="383"/>
      <c r="J135" s="63"/>
      <c r="K135" s="152" t="str">
        <f>IFERROR(VLOOKUP(J135,'Fórmulas '!$B$5:$C$9,2,),"")</f>
        <v/>
      </c>
      <c r="L135" s="63"/>
      <c r="M135" s="152" t="str">
        <f>IFERROR(VLOOKUP(L135,'Fórmulas '!$E$5:$F$9,2,),"")</f>
        <v/>
      </c>
      <c r="N135" s="141" t="str">
        <f>IFERROR(VLOOKUP(CONCATENATE(K135,M135),'Fórmulas '!$J$5:$K$29,2,),"")</f>
        <v/>
      </c>
      <c r="O135" s="142" t="str">
        <f t="shared" si="2"/>
        <v/>
      </c>
      <c r="P135" s="384"/>
      <c r="Q135" s="157"/>
      <c r="R135" s="158"/>
      <c r="S135" s="146"/>
      <c r="T135" s="63"/>
      <c r="U135" s="154" t="e">
        <f t="array" ref="U135">_xlfn.IFS(T135="Preventivo",25%,T135="Detectivo",15%,T135="Correctivo",10%)</f>
        <v>#N/A</v>
      </c>
      <c r="V135" s="154" t="e">
        <f t="array" ref="V135">_xlfn.IFS(S135="Automático",25%,S135="Manual",15%)</f>
        <v>#N/A</v>
      </c>
      <c r="W135" s="148"/>
      <c r="X135" s="148"/>
      <c r="Y135" s="148"/>
      <c r="Z135" s="155" t="e">
        <f t="shared" si="4"/>
        <v>#VALUE!</v>
      </c>
      <c r="AA135" s="156" t="e">
        <f>IF(Z135&lt;='Fórmulas '!$E$16,'Fórmulas '!$F$16,IF('Gestión de Riesgos '!Z135&lt;='Fórmulas '!$E$17,'Fórmulas '!$F$17,IF('Gestión de Riesgos '!Z135&lt;='Fórmulas '!$E$18,'Fórmulas '!$F$18,IF('Gestión de Riesgos '!Z135&lt;='Fórmulas '!$E$19,'Fórmulas '!$F$19,IF('Gestión de Riesgos '!Z135&lt;='Fórmulas '!$E$20,'Fórmulas '!$F$20)))))</f>
        <v>#VALUE!</v>
      </c>
      <c r="AB135" s="152" t="e">
        <f>IF(AA135&lt;='Fórmulas '!$E$5,'Fórmulas '!$F$5,IF('Gestión de Riesgos '!AA135&lt;='Fórmulas '!$E$6,'Fórmulas '!$F$6,IF('Gestión de Riesgos '!AA135&lt;='Fórmulas '!$E$7,'Fórmulas '!$F$7,IF('Gestión de Riesgos '!AA135&lt;='Fórmulas '!$E$8,'Fórmulas '!$F$8,IF('Gestión de Riesgos '!AA135&lt;='Fórmulas '!$E$9,'Fórmulas '!$F$9)))))</f>
        <v>#VALUE!</v>
      </c>
      <c r="AC135" s="63"/>
      <c r="AD135" s="152" t="str">
        <f>IFERROR(VLOOKUP(AC135,'Fórmulas '!$E$5:$F$9,2,),"")</f>
        <v/>
      </c>
      <c r="AE135" s="63" t="str">
        <f>IFERROR(VLOOKUP(CONCATENATE(AB135,AD135),'Fórmulas '!$J$5:$K$29,2),"")</f>
        <v/>
      </c>
      <c r="AF135" s="213"/>
      <c r="AG135" s="213"/>
      <c r="AH135" s="63"/>
      <c r="AI135" s="293"/>
      <c r="AJ135" s="63"/>
      <c r="AK135" s="293"/>
      <c r="AL135" s="63"/>
      <c r="AM135" s="293"/>
      <c r="AN135" s="63"/>
      <c r="AO135" s="157"/>
      <c r="AP135" s="243"/>
      <c r="AQ135" s="63"/>
      <c r="AR135" s="213"/>
      <c r="AS135" s="371"/>
    </row>
    <row r="136" spans="1:45" s="1" customFormat="1" ht="24" customHeight="1" x14ac:dyDescent="0.25">
      <c r="A136" s="146"/>
      <c r="B136" s="145"/>
      <c r="C136" s="145" t="e">
        <f>VLOOKUP(A136,'Fórmulas '!B162:C184,2,FALSE)</f>
        <v>#N/A</v>
      </c>
      <c r="D136" s="145" t="e">
        <f>VLOOKUP(A136,'Fórmulas '!$F$47:$G$68,2,FALSE)</f>
        <v>#N/A</v>
      </c>
      <c r="E136" s="254"/>
      <c r="F136" s="145"/>
      <c r="G136" s="146"/>
      <c r="H136" s="146"/>
      <c r="I136" s="146"/>
      <c r="J136" s="63"/>
      <c r="K136" s="152" t="str">
        <f>IFERROR(VLOOKUP(J136,'Fórmulas '!$B$5:$C$9,2,),"")</f>
        <v/>
      </c>
      <c r="L136" s="63"/>
      <c r="M136" s="152" t="str">
        <f>IFERROR(VLOOKUP(L136,'Fórmulas '!$E$5:$F$9,2,),"")</f>
        <v/>
      </c>
      <c r="N136" s="141" t="str">
        <f>IFERROR(VLOOKUP(CONCATENATE(K136,M136),'Fórmulas '!$J$5:$K$29,2,),"")</f>
        <v/>
      </c>
      <c r="O136" s="142" t="str">
        <f t="shared" si="2"/>
        <v/>
      </c>
      <c r="P136" s="77"/>
      <c r="Q136" s="63"/>
      <c r="R136" s="385"/>
      <c r="S136" s="146"/>
      <c r="T136" s="63"/>
      <c r="U136" s="154" t="e">
        <f t="array" ref="U136">_xlfn.IFS(T136="Preventivo",25%,T136="Detectivo",15%,T136="Correctivo",10%)</f>
        <v>#N/A</v>
      </c>
      <c r="V136" s="154" t="e">
        <f t="array" ref="V136">_xlfn.IFS(S136="Automático",25%,S136="Manual",15%)</f>
        <v>#N/A</v>
      </c>
      <c r="W136" s="148"/>
      <c r="X136" s="148"/>
      <c r="Y136" s="148"/>
      <c r="Z136" s="155" t="e">
        <f t="shared" si="4"/>
        <v>#VALUE!</v>
      </c>
      <c r="AA136" s="156" t="e">
        <f>IF(Z136&lt;='Fórmulas '!$E$16,'Fórmulas '!$F$16,IF('Gestión de Riesgos '!Z136&lt;='Fórmulas '!$E$17,'Fórmulas '!$F$17,IF('Gestión de Riesgos '!Z136&lt;='Fórmulas '!$E$18,'Fórmulas '!$F$18,IF('Gestión de Riesgos '!Z136&lt;='Fórmulas '!$E$19,'Fórmulas '!$F$19,IF('Gestión de Riesgos '!Z136&lt;='Fórmulas '!$E$20,'Fórmulas '!$F$20)))))</f>
        <v>#VALUE!</v>
      </c>
      <c r="AB136" s="152" t="e">
        <f>IF(AA136&lt;='Fórmulas '!$E$5,'Fórmulas '!$F$5,IF('Gestión de Riesgos '!AA136&lt;='Fórmulas '!$E$6,'Fórmulas '!$F$6,IF('Gestión de Riesgos '!AA136&lt;='Fórmulas '!$E$7,'Fórmulas '!$F$7,IF('Gestión de Riesgos '!AA136&lt;='Fórmulas '!$E$8,'Fórmulas '!$F$8,IF('Gestión de Riesgos '!AA136&lt;='Fórmulas '!$E$9,'Fórmulas '!$F$9)))))</f>
        <v>#VALUE!</v>
      </c>
      <c r="AC136" s="63"/>
      <c r="AD136" s="152" t="str">
        <f>IFERROR(VLOOKUP(AC136,'Fórmulas '!$E$5:$F$9,2,),"")</f>
        <v/>
      </c>
      <c r="AE136" s="63" t="str">
        <f>IFERROR(VLOOKUP(CONCATENATE(AB136,AD136),'Fórmulas '!$J$5:$K$29,2),"")</f>
        <v/>
      </c>
      <c r="AF136" s="213"/>
      <c r="AG136" s="213"/>
      <c r="AH136" s="63"/>
      <c r="AI136" s="293"/>
      <c r="AJ136" s="63"/>
      <c r="AK136" s="293"/>
      <c r="AL136" s="63"/>
      <c r="AM136" s="293"/>
      <c r="AN136" s="63"/>
      <c r="AO136" s="157"/>
      <c r="AP136" s="243"/>
      <c r="AQ136" s="63"/>
      <c r="AR136" s="213"/>
      <c r="AS136" s="371"/>
    </row>
    <row r="137" spans="1:45" s="1" customFormat="1" ht="24" customHeight="1" x14ac:dyDescent="0.25">
      <c r="A137" s="146"/>
      <c r="B137" s="145"/>
      <c r="C137" s="145" t="e">
        <f>VLOOKUP(A137,'Fórmulas '!B163:C185,2,FALSE)</f>
        <v>#N/A</v>
      </c>
      <c r="D137" s="145" t="e">
        <f>VLOOKUP(A137,'Fórmulas '!$F$47:$G$68,2,FALSE)</f>
        <v>#N/A</v>
      </c>
      <c r="E137" s="386"/>
      <c r="F137" s="141"/>
      <c r="G137" s="204"/>
      <c r="H137" s="204"/>
      <c r="I137" s="387"/>
      <c r="J137" s="63"/>
      <c r="K137" s="152" t="str">
        <f>IFERROR(VLOOKUP(J137,'Fórmulas '!$B$5:$C$9,2,),"")</f>
        <v/>
      </c>
      <c r="L137" s="63"/>
      <c r="M137" s="152" t="str">
        <f>IFERROR(VLOOKUP(L137,'Fórmulas '!$E$5:$F$9,2,),"")</f>
        <v/>
      </c>
      <c r="N137" s="141" t="str">
        <f>IFERROR(VLOOKUP(CONCATENATE(K137,M137),'Fórmulas '!$J$5:$K$29,2,),"")</f>
        <v/>
      </c>
      <c r="O137" s="142" t="str">
        <f t="shared" si="2"/>
        <v/>
      </c>
      <c r="P137" s="165"/>
      <c r="Q137" s="193"/>
      <c r="R137" s="165"/>
      <c r="S137" s="146"/>
      <c r="T137" s="63"/>
      <c r="U137" s="154" t="e">
        <f t="array" ref="U137">_xlfn.IFS(T137="Preventivo",25%,T137="Detectivo",15%,T137="Correctivo",10%)</f>
        <v>#N/A</v>
      </c>
      <c r="V137" s="154" t="e">
        <f t="array" ref="V137">_xlfn.IFS(S137="Automático",25%,S137="Manual",15%)</f>
        <v>#N/A</v>
      </c>
      <c r="W137" s="148"/>
      <c r="X137" s="148"/>
      <c r="Y137" s="148"/>
      <c r="Z137" s="155" t="e">
        <f t="shared" si="4"/>
        <v>#VALUE!</v>
      </c>
      <c r="AA137" s="156" t="e">
        <f>IF(Z137&lt;='Fórmulas '!$E$16,'Fórmulas '!$F$16,IF('Gestión de Riesgos '!Z137&lt;='Fórmulas '!$E$17,'Fórmulas '!$F$17,IF('Gestión de Riesgos '!Z137&lt;='Fórmulas '!$E$18,'Fórmulas '!$F$18,IF('Gestión de Riesgos '!Z137&lt;='Fórmulas '!$E$19,'Fórmulas '!$F$19,IF('Gestión de Riesgos '!Z137&lt;='Fórmulas '!$E$20,'Fórmulas '!$F$20)))))</f>
        <v>#VALUE!</v>
      </c>
      <c r="AB137" s="152" t="e">
        <f>IF(AA137&lt;='Fórmulas '!$E$5,'Fórmulas '!$F$5,IF('Gestión de Riesgos '!AA137&lt;='Fórmulas '!$E$6,'Fórmulas '!$F$6,IF('Gestión de Riesgos '!AA137&lt;='Fórmulas '!$E$7,'Fórmulas '!$F$7,IF('Gestión de Riesgos '!AA137&lt;='Fórmulas '!$E$8,'Fórmulas '!$F$8,IF('Gestión de Riesgos '!AA137&lt;='Fórmulas '!$E$9,'Fórmulas '!$F$9)))))</f>
        <v>#VALUE!</v>
      </c>
      <c r="AC137" s="63"/>
      <c r="AD137" s="152" t="str">
        <f>IFERROR(VLOOKUP(AC137,'Fórmulas '!$E$5:$F$9,2,),"")</f>
        <v/>
      </c>
      <c r="AE137" s="63" t="str">
        <f>IFERROR(VLOOKUP(CONCATENATE(AB137,AD137),'Fórmulas '!$J$5:$K$29,2),"")</f>
        <v/>
      </c>
      <c r="AF137" s="213"/>
      <c r="AG137" s="213"/>
      <c r="AH137" s="63"/>
      <c r="AI137" s="293"/>
      <c r="AJ137" s="63"/>
      <c r="AK137" s="293"/>
      <c r="AL137" s="63"/>
      <c r="AM137" s="293"/>
      <c r="AN137" s="63"/>
      <c r="AO137" s="157"/>
      <c r="AP137" s="243"/>
      <c r="AQ137" s="63"/>
      <c r="AR137" s="213"/>
      <c r="AS137" s="371"/>
    </row>
    <row r="138" spans="1:45" s="1" customFormat="1" ht="24" customHeight="1" x14ac:dyDescent="0.25">
      <c r="A138" s="146"/>
      <c r="B138" s="145"/>
      <c r="C138" s="145" t="e">
        <f>VLOOKUP(A138,'Fórmulas '!B164:C186,2,FALSE)</f>
        <v>#N/A</v>
      </c>
      <c r="D138" s="145" t="e">
        <f>VLOOKUP(A138,'Fórmulas '!$F$47:$G$68,2,FALSE)</f>
        <v>#N/A</v>
      </c>
      <c r="E138" s="254"/>
      <c r="F138" s="145"/>
      <c r="G138" s="146"/>
      <c r="H138" s="146"/>
      <c r="I138" s="383"/>
      <c r="J138" s="63"/>
      <c r="K138" s="152" t="str">
        <f>IFERROR(VLOOKUP(J138,'Fórmulas '!$B$5:$C$9,2,),"")</f>
        <v/>
      </c>
      <c r="L138" s="63"/>
      <c r="M138" s="152" t="str">
        <f>IFERROR(VLOOKUP(L138,'Fórmulas '!$E$5:$F$9,2,),"")</f>
        <v/>
      </c>
      <c r="N138" s="141" t="str">
        <f>IFERROR(VLOOKUP(CONCATENATE(K138,M138),'Fórmulas '!$J$5:$K$29,2,),"")</f>
        <v/>
      </c>
      <c r="O138" s="142" t="str">
        <f t="shared" si="2"/>
        <v/>
      </c>
      <c r="P138" s="77"/>
      <c r="Q138" s="157"/>
      <c r="R138" s="158"/>
      <c r="S138" s="146"/>
      <c r="T138" s="63"/>
      <c r="U138" s="154" t="e">
        <f t="array" ref="U138">_xlfn.IFS(T138="Preventivo",25%,T138="Detectivo",15%,T138="Correctivo",10%)</f>
        <v>#N/A</v>
      </c>
      <c r="V138" s="154" t="e">
        <f t="array" ref="V138">_xlfn.IFS(S138="Automático",25%,S138="Manual",15%)</f>
        <v>#N/A</v>
      </c>
      <c r="W138" s="148"/>
      <c r="X138" s="148"/>
      <c r="Y138" s="148"/>
      <c r="Z138" s="155" t="e">
        <f t="shared" si="4"/>
        <v>#VALUE!</v>
      </c>
      <c r="AA138" s="156" t="e">
        <f>IF(Z138&lt;='Fórmulas '!$E$16,'Fórmulas '!$F$16,IF('Gestión de Riesgos '!Z138&lt;='Fórmulas '!$E$17,'Fórmulas '!$F$17,IF('Gestión de Riesgos '!Z138&lt;='Fórmulas '!$E$18,'Fórmulas '!$F$18,IF('Gestión de Riesgos '!Z138&lt;='Fórmulas '!$E$19,'Fórmulas '!$F$19,IF('Gestión de Riesgos '!Z138&lt;='Fórmulas '!$E$20,'Fórmulas '!$F$20)))))</f>
        <v>#VALUE!</v>
      </c>
      <c r="AB138" s="152" t="e">
        <f>IF(AA138&lt;='Fórmulas '!$E$5,'Fórmulas '!$F$5,IF('Gestión de Riesgos '!AA138&lt;='Fórmulas '!$E$6,'Fórmulas '!$F$6,IF('Gestión de Riesgos '!AA138&lt;='Fórmulas '!$E$7,'Fórmulas '!$F$7,IF('Gestión de Riesgos '!AA138&lt;='Fórmulas '!$E$8,'Fórmulas '!$F$8,IF('Gestión de Riesgos '!AA138&lt;='Fórmulas '!$E$9,'Fórmulas '!$F$9)))))</f>
        <v>#VALUE!</v>
      </c>
      <c r="AC138" s="63"/>
      <c r="AD138" s="152" t="str">
        <f>IFERROR(VLOOKUP(AC138,'Fórmulas '!$E$5:$F$9,2,),"")</f>
        <v/>
      </c>
      <c r="AE138" s="63" t="str">
        <f>IFERROR(VLOOKUP(CONCATENATE(AB138,AD138),'Fórmulas '!$J$5:$K$29,2),"")</f>
        <v/>
      </c>
      <c r="AF138" s="213"/>
      <c r="AG138" s="213"/>
      <c r="AH138" s="63"/>
      <c r="AI138" s="293"/>
      <c r="AJ138" s="63"/>
      <c r="AK138" s="293"/>
      <c r="AL138" s="63"/>
      <c r="AM138" s="293"/>
      <c r="AN138" s="63"/>
      <c r="AO138" s="157"/>
      <c r="AP138" s="243"/>
      <c r="AQ138" s="63"/>
      <c r="AR138" s="213"/>
      <c r="AS138" s="371"/>
    </row>
    <row r="139" spans="1:45" s="1" customFormat="1" ht="24" customHeight="1" x14ac:dyDescent="0.25">
      <c r="A139" s="146"/>
      <c r="B139" s="145"/>
      <c r="C139" s="145" t="e">
        <f>VLOOKUP(A139,'Fórmulas '!B165:C187,2,FALSE)</f>
        <v>#N/A</v>
      </c>
      <c r="D139" s="145" t="e">
        <f>VLOOKUP(A139,'Fórmulas '!$F$47:$G$68,2,FALSE)</f>
        <v>#N/A</v>
      </c>
      <c r="E139" s="254"/>
      <c r="F139" s="388"/>
      <c r="G139" s="388"/>
      <c r="H139" s="388"/>
      <c r="I139" s="388"/>
      <c r="J139" s="63"/>
      <c r="K139" s="152" t="str">
        <f>IFERROR(VLOOKUP(J139,'Fórmulas '!$B$5:$C$9,2,),"")</f>
        <v/>
      </c>
      <c r="L139" s="63"/>
      <c r="M139" s="152" t="str">
        <f>IFERROR(VLOOKUP(L139,'Fórmulas '!$E$5:$F$9,2,),"")</f>
        <v/>
      </c>
      <c r="N139" s="141" t="str">
        <f>IFERROR(VLOOKUP(CONCATENATE(K139,M139),'Fórmulas '!$J$5:$K$29,2,),"")</f>
        <v/>
      </c>
      <c r="O139" s="142" t="str">
        <f t="shared" si="2"/>
        <v/>
      </c>
      <c r="P139" s="388"/>
      <c r="Q139" s="159"/>
      <c r="R139" s="159"/>
      <c r="S139" s="146"/>
      <c r="T139" s="63"/>
      <c r="U139" s="154" t="e">
        <f t="array" ref="U139">_xlfn.IFS(T139="Preventivo",25%,T139="Detectivo",15%,T139="Correctivo",10%)</f>
        <v>#N/A</v>
      </c>
      <c r="V139" s="154" t="e">
        <f t="array" ref="V139">_xlfn.IFS(S139="Automático",25%,S139="Manual",15%)</f>
        <v>#N/A</v>
      </c>
      <c r="W139" s="148"/>
      <c r="X139" s="148"/>
      <c r="Y139" s="148"/>
      <c r="Z139" s="155" t="e">
        <f t="shared" si="4"/>
        <v>#VALUE!</v>
      </c>
      <c r="AA139" s="156" t="e">
        <f>IF(Z139&lt;='Fórmulas '!$E$16,'Fórmulas '!$F$16,IF('Gestión de Riesgos '!Z139&lt;='Fórmulas '!$E$17,'Fórmulas '!$F$17,IF('Gestión de Riesgos '!Z139&lt;='Fórmulas '!$E$18,'Fórmulas '!$F$18,IF('Gestión de Riesgos '!Z139&lt;='Fórmulas '!$E$19,'Fórmulas '!$F$19,IF('Gestión de Riesgos '!Z139&lt;='Fórmulas '!$E$20,'Fórmulas '!$F$20)))))</f>
        <v>#VALUE!</v>
      </c>
      <c r="AB139" s="152" t="e">
        <f>IF(AA139&lt;='Fórmulas '!$E$5,'Fórmulas '!$F$5,IF('Gestión de Riesgos '!AA139&lt;='Fórmulas '!$E$6,'Fórmulas '!$F$6,IF('Gestión de Riesgos '!AA139&lt;='Fórmulas '!$E$7,'Fórmulas '!$F$7,IF('Gestión de Riesgos '!AA139&lt;='Fórmulas '!$E$8,'Fórmulas '!$F$8,IF('Gestión de Riesgos '!AA139&lt;='Fórmulas '!$E$9,'Fórmulas '!$F$9)))))</f>
        <v>#VALUE!</v>
      </c>
      <c r="AC139" s="63"/>
      <c r="AD139" s="152" t="str">
        <f>IFERROR(VLOOKUP(AC139,'Fórmulas '!$E$5:$F$9,2,),"")</f>
        <v/>
      </c>
      <c r="AE139" s="63" t="str">
        <f>IFERROR(VLOOKUP(CONCATENATE(AB139,AD139),'Fórmulas '!$J$5:$K$29,2),"")</f>
        <v/>
      </c>
      <c r="AF139" s="213"/>
      <c r="AG139" s="213"/>
      <c r="AH139" s="63"/>
      <c r="AI139" s="293"/>
      <c r="AJ139" s="63"/>
      <c r="AK139" s="293"/>
      <c r="AL139" s="63"/>
      <c r="AM139" s="293"/>
      <c r="AN139" s="63"/>
      <c r="AO139" s="157"/>
      <c r="AP139" s="243"/>
      <c r="AQ139" s="63"/>
      <c r="AR139" s="213"/>
      <c r="AS139" s="371"/>
    </row>
    <row r="140" spans="1:45" s="1" customFormat="1" ht="24" customHeight="1" x14ac:dyDescent="0.25">
      <c r="K140" s="149"/>
      <c r="M140" s="149"/>
      <c r="O140" s="149"/>
      <c r="Q140" s="143"/>
      <c r="R140" s="144"/>
      <c r="AG140" s="295"/>
      <c r="AH140" s="465"/>
      <c r="AI140" s="466"/>
      <c r="AJ140" s="467"/>
      <c r="AK140" s="468"/>
      <c r="AL140" s="465"/>
      <c r="AM140" s="468"/>
      <c r="AN140" s="469"/>
      <c r="AO140" s="468"/>
      <c r="AP140" s="470"/>
      <c r="AQ140" s="468"/>
      <c r="AR140" s="468"/>
    </row>
    <row r="141" spans="1:45" s="1" customFormat="1" ht="24" customHeight="1" x14ac:dyDescent="0.25">
      <c r="K141" s="149"/>
      <c r="M141" s="149"/>
      <c r="O141" s="149"/>
      <c r="Q141" s="143"/>
      <c r="R141" s="144"/>
      <c r="AG141" s="295"/>
      <c r="AH141" s="465"/>
      <c r="AI141" s="466"/>
      <c r="AJ141" s="467"/>
      <c r="AK141" s="468"/>
      <c r="AL141" s="465"/>
      <c r="AM141" s="468"/>
      <c r="AN141" s="469"/>
      <c r="AO141" s="468"/>
      <c r="AP141" s="470"/>
      <c r="AQ141" s="468"/>
      <c r="AR141" s="468"/>
    </row>
    <row r="142" spans="1:45" s="1" customFormat="1" ht="24" customHeight="1" x14ac:dyDescent="0.25">
      <c r="K142" s="149"/>
      <c r="M142" s="149"/>
      <c r="O142" s="149"/>
      <c r="Q142" s="143"/>
      <c r="R142" s="144"/>
      <c r="AG142" s="295"/>
      <c r="AH142" s="465"/>
      <c r="AI142" s="466"/>
      <c r="AJ142" s="467"/>
      <c r="AK142" s="468"/>
      <c r="AL142" s="465"/>
      <c r="AM142" s="468"/>
      <c r="AN142" s="469"/>
      <c r="AO142" s="468"/>
      <c r="AP142" s="470"/>
      <c r="AQ142" s="468"/>
      <c r="AR142" s="468"/>
    </row>
    <row r="143" spans="1:45" s="1" customFormat="1" ht="24" customHeight="1" x14ac:dyDescent="0.25">
      <c r="K143" s="149"/>
      <c r="M143" s="149"/>
      <c r="O143" s="149"/>
      <c r="Q143" s="143"/>
      <c r="R143" s="144"/>
      <c r="AG143" s="295"/>
      <c r="AH143" s="465"/>
      <c r="AI143" s="466"/>
      <c r="AJ143" s="467"/>
      <c r="AK143" s="468"/>
      <c r="AL143" s="465"/>
      <c r="AM143" s="468"/>
      <c r="AN143" s="469"/>
      <c r="AO143" s="468"/>
      <c r="AP143" s="470"/>
      <c r="AQ143" s="468"/>
      <c r="AR143" s="468"/>
    </row>
    <row r="144" spans="1:45" s="1" customFormat="1" ht="24" customHeight="1" x14ac:dyDescent="0.25">
      <c r="K144" s="149"/>
      <c r="M144" s="149"/>
      <c r="O144" s="149"/>
      <c r="Q144" s="143"/>
      <c r="R144" s="144"/>
      <c r="AG144" s="295"/>
      <c r="AH144" s="465"/>
      <c r="AI144" s="466"/>
      <c r="AJ144" s="467"/>
      <c r="AK144" s="468"/>
      <c r="AL144" s="465"/>
      <c r="AM144" s="468"/>
      <c r="AN144" s="469"/>
      <c r="AO144" s="468"/>
      <c r="AP144" s="470"/>
      <c r="AQ144" s="468"/>
      <c r="AR144" s="468"/>
    </row>
    <row r="145" spans="11:44" s="1" customFormat="1" ht="24" customHeight="1" x14ac:dyDescent="0.25">
      <c r="K145" s="149"/>
      <c r="M145" s="149"/>
      <c r="O145" s="149"/>
      <c r="Q145" s="143"/>
      <c r="R145" s="144"/>
      <c r="AG145" s="295"/>
      <c r="AH145" s="465"/>
      <c r="AI145" s="466"/>
      <c r="AJ145" s="467"/>
      <c r="AK145" s="468"/>
      <c r="AL145" s="465"/>
      <c r="AM145" s="468"/>
      <c r="AN145" s="469"/>
      <c r="AO145" s="468"/>
      <c r="AP145" s="470"/>
      <c r="AQ145" s="468"/>
      <c r="AR145" s="468"/>
    </row>
    <row r="146" spans="11:44" s="1" customFormat="1" ht="24" customHeight="1" x14ac:dyDescent="0.25">
      <c r="K146" s="149"/>
      <c r="M146" s="149"/>
      <c r="O146" s="149"/>
      <c r="Q146" s="143"/>
      <c r="R146" s="144"/>
      <c r="AG146" s="295"/>
      <c r="AH146" s="465"/>
      <c r="AI146" s="466"/>
      <c r="AJ146" s="467"/>
      <c r="AK146" s="468"/>
      <c r="AL146" s="465"/>
      <c r="AM146" s="468"/>
      <c r="AN146" s="469"/>
      <c r="AO146" s="468"/>
      <c r="AP146" s="470"/>
      <c r="AQ146" s="468"/>
      <c r="AR146" s="468"/>
    </row>
    <row r="147" spans="11:44" s="1" customFormat="1" ht="24" customHeight="1" x14ac:dyDescent="0.25">
      <c r="K147" s="149"/>
      <c r="M147" s="149"/>
      <c r="O147" s="149"/>
      <c r="Q147" s="143"/>
      <c r="R147" s="144"/>
      <c r="AG147" s="295"/>
      <c r="AH147" s="465"/>
      <c r="AI147" s="466"/>
      <c r="AJ147" s="467"/>
      <c r="AK147" s="468"/>
      <c r="AL147" s="465"/>
      <c r="AM147" s="468"/>
      <c r="AN147" s="469"/>
      <c r="AO147" s="468"/>
      <c r="AP147" s="470"/>
      <c r="AQ147" s="468"/>
      <c r="AR147" s="468"/>
    </row>
    <row r="148" spans="11:44" s="1" customFormat="1" ht="24" customHeight="1" x14ac:dyDescent="0.25">
      <c r="K148" s="149"/>
      <c r="M148" s="149"/>
      <c r="O148" s="149"/>
      <c r="Q148" s="143"/>
      <c r="R148" s="144"/>
      <c r="AG148" s="295"/>
      <c r="AH148" s="465"/>
      <c r="AI148" s="466"/>
      <c r="AJ148" s="467"/>
      <c r="AK148" s="468"/>
      <c r="AL148" s="465"/>
      <c r="AM148" s="468"/>
      <c r="AN148" s="469"/>
      <c r="AO148" s="468"/>
      <c r="AP148" s="470"/>
      <c r="AQ148" s="468"/>
      <c r="AR148" s="468"/>
    </row>
    <row r="149" spans="11:44" s="1" customFormat="1" ht="24" customHeight="1" x14ac:dyDescent="0.25">
      <c r="K149" s="149"/>
      <c r="M149" s="149"/>
      <c r="O149" s="149"/>
      <c r="Q149" s="143"/>
      <c r="R149" s="144"/>
      <c r="AG149" s="295"/>
      <c r="AH149" s="465"/>
      <c r="AI149" s="466"/>
      <c r="AJ149" s="467"/>
      <c r="AK149" s="468"/>
      <c r="AL149" s="465"/>
      <c r="AM149" s="468"/>
      <c r="AN149" s="469"/>
      <c r="AO149" s="468"/>
      <c r="AP149" s="470"/>
      <c r="AQ149" s="468"/>
      <c r="AR149" s="468"/>
    </row>
    <row r="150" spans="11:44" s="1" customFormat="1" ht="24" customHeight="1" x14ac:dyDescent="0.25">
      <c r="K150" s="149"/>
      <c r="M150" s="149"/>
      <c r="O150" s="149"/>
      <c r="Q150" s="143"/>
      <c r="R150" s="144"/>
      <c r="AG150" s="295"/>
      <c r="AH150" s="465"/>
      <c r="AI150" s="466"/>
      <c r="AJ150" s="467"/>
      <c r="AK150" s="468"/>
      <c r="AL150" s="465"/>
      <c r="AM150" s="468"/>
      <c r="AN150" s="469"/>
      <c r="AO150" s="468"/>
      <c r="AP150" s="470"/>
      <c r="AQ150" s="468"/>
      <c r="AR150" s="468"/>
    </row>
    <row r="151" spans="11:44" s="1" customFormat="1" ht="24" customHeight="1" x14ac:dyDescent="0.25">
      <c r="K151" s="149"/>
      <c r="M151" s="149"/>
      <c r="O151" s="149"/>
      <c r="Q151" s="143"/>
      <c r="R151" s="144"/>
      <c r="AG151" s="295"/>
      <c r="AH151" s="465"/>
      <c r="AI151" s="466"/>
      <c r="AJ151" s="467"/>
      <c r="AK151" s="468"/>
      <c r="AL151" s="465"/>
      <c r="AM151" s="468"/>
      <c r="AN151" s="469"/>
      <c r="AO151" s="468"/>
      <c r="AP151" s="470"/>
      <c r="AQ151" s="468"/>
      <c r="AR151" s="468"/>
    </row>
    <row r="152" spans="11:44" s="1" customFormat="1" ht="24" customHeight="1" x14ac:dyDescent="0.25">
      <c r="K152" s="149"/>
      <c r="M152" s="149"/>
      <c r="O152" s="149"/>
      <c r="Q152" s="143"/>
      <c r="R152" s="144"/>
      <c r="AG152" s="295"/>
      <c r="AH152" s="465"/>
      <c r="AI152" s="466"/>
      <c r="AJ152" s="467"/>
      <c r="AK152" s="468"/>
      <c r="AL152" s="465"/>
      <c r="AM152" s="468"/>
      <c r="AN152" s="469"/>
      <c r="AO152" s="468"/>
      <c r="AP152" s="470"/>
      <c r="AQ152" s="468"/>
      <c r="AR152" s="468"/>
    </row>
    <row r="153" spans="11:44" s="1" customFormat="1" ht="24" customHeight="1" x14ac:dyDescent="0.25">
      <c r="K153" s="149"/>
      <c r="M153" s="149"/>
      <c r="O153" s="149"/>
      <c r="Q153" s="143"/>
      <c r="R153" s="144"/>
      <c r="AG153" s="295"/>
      <c r="AH153" s="465"/>
      <c r="AI153" s="466"/>
      <c r="AJ153" s="467"/>
      <c r="AK153" s="468"/>
      <c r="AL153" s="465"/>
      <c r="AM153" s="468"/>
      <c r="AN153" s="469"/>
      <c r="AO153" s="468"/>
      <c r="AP153" s="470"/>
      <c r="AQ153" s="468"/>
      <c r="AR153" s="468"/>
    </row>
    <row r="154" spans="11:44" s="1" customFormat="1" ht="24" customHeight="1" x14ac:dyDescent="0.25">
      <c r="K154" s="149"/>
      <c r="M154" s="149"/>
      <c r="O154" s="149"/>
      <c r="Q154" s="143"/>
      <c r="R154" s="144"/>
      <c r="AG154" s="295"/>
      <c r="AH154" s="465"/>
      <c r="AI154" s="466"/>
      <c r="AJ154" s="467"/>
      <c r="AK154" s="468"/>
      <c r="AL154" s="465"/>
      <c r="AM154" s="468"/>
      <c r="AN154" s="469"/>
      <c r="AO154" s="468"/>
      <c r="AP154" s="470"/>
      <c r="AQ154" s="468"/>
      <c r="AR154" s="468"/>
    </row>
    <row r="155" spans="11:44" s="1" customFormat="1" ht="24" customHeight="1" x14ac:dyDescent="0.25">
      <c r="K155" s="149"/>
      <c r="M155" s="149"/>
      <c r="O155" s="149"/>
      <c r="Q155" s="143"/>
      <c r="R155" s="144"/>
      <c r="AG155" s="295"/>
      <c r="AH155" s="465"/>
      <c r="AI155" s="466"/>
      <c r="AJ155" s="467"/>
      <c r="AK155" s="468"/>
      <c r="AL155" s="465"/>
      <c r="AM155" s="468"/>
      <c r="AN155" s="469"/>
      <c r="AO155" s="468"/>
      <c r="AP155" s="470"/>
      <c r="AQ155" s="468"/>
      <c r="AR155" s="468"/>
    </row>
    <row r="156" spans="11:44" s="1" customFormat="1" ht="24" customHeight="1" x14ac:dyDescent="0.25">
      <c r="K156" s="149"/>
      <c r="M156" s="149"/>
      <c r="O156" s="149"/>
      <c r="Q156" s="143"/>
      <c r="R156" s="144"/>
      <c r="AG156" s="295"/>
      <c r="AH156" s="465"/>
      <c r="AI156" s="466"/>
      <c r="AJ156" s="467"/>
      <c r="AK156" s="468"/>
      <c r="AL156" s="465"/>
      <c r="AM156" s="468"/>
      <c r="AN156" s="469"/>
      <c r="AO156" s="468"/>
      <c r="AP156" s="470"/>
      <c r="AQ156" s="468"/>
      <c r="AR156" s="468"/>
    </row>
    <row r="157" spans="11:44" s="1" customFormat="1" ht="24" customHeight="1" x14ac:dyDescent="0.25">
      <c r="K157" s="149"/>
      <c r="M157" s="149"/>
      <c r="O157" s="149"/>
      <c r="Q157" s="143"/>
      <c r="R157" s="144"/>
      <c r="AG157" s="295"/>
      <c r="AH157" s="465"/>
      <c r="AI157" s="466"/>
      <c r="AJ157" s="467"/>
      <c r="AK157" s="468"/>
      <c r="AL157" s="465"/>
      <c r="AM157" s="468"/>
      <c r="AN157" s="469"/>
      <c r="AO157" s="468"/>
      <c r="AP157" s="470"/>
      <c r="AQ157" s="468"/>
      <c r="AR157" s="468"/>
    </row>
    <row r="158" spans="11:44" s="1" customFormat="1" ht="24" customHeight="1" x14ac:dyDescent="0.25">
      <c r="K158" s="149"/>
      <c r="M158" s="149"/>
      <c r="O158" s="149"/>
      <c r="Q158" s="143"/>
      <c r="R158" s="144"/>
      <c r="AG158" s="295"/>
      <c r="AH158" s="465"/>
      <c r="AI158" s="466"/>
      <c r="AJ158" s="467"/>
      <c r="AK158" s="468"/>
      <c r="AL158" s="465"/>
      <c r="AM158" s="468"/>
      <c r="AN158" s="469"/>
      <c r="AO158" s="468"/>
      <c r="AP158" s="470"/>
      <c r="AQ158" s="468"/>
      <c r="AR158" s="468"/>
    </row>
    <row r="159" spans="11:44" s="1" customFormat="1" ht="24" customHeight="1" x14ac:dyDescent="0.25">
      <c r="K159" s="149"/>
      <c r="M159" s="149"/>
      <c r="O159" s="149"/>
      <c r="Q159" s="143"/>
      <c r="R159" s="144"/>
      <c r="AG159" s="295"/>
      <c r="AH159" s="465"/>
      <c r="AI159" s="466"/>
      <c r="AJ159" s="467"/>
      <c r="AK159" s="468"/>
      <c r="AL159" s="465"/>
      <c r="AM159" s="468"/>
      <c r="AN159" s="469"/>
      <c r="AO159" s="468"/>
      <c r="AP159" s="470"/>
      <c r="AQ159" s="468"/>
      <c r="AR159" s="468"/>
    </row>
    <row r="160" spans="11:44" s="1" customFormat="1" ht="24" customHeight="1" x14ac:dyDescent="0.25">
      <c r="K160" s="149"/>
      <c r="M160" s="149"/>
      <c r="O160" s="149"/>
      <c r="Q160" s="143"/>
      <c r="R160" s="144"/>
      <c r="AG160" s="295"/>
      <c r="AH160" s="465"/>
      <c r="AI160" s="466"/>
      <c r="AJ160" s="467"/>
      <c r="AK160" s="468"/>
      <c r="AL160" s="465"/>
      <c r="AM160" s="468"/>
      <c r="AN160" s="469"/>
      <c r="AO160" s="468"/>
      <c r="AP160" s="470"/>
      <c r="AQ160" s="468"/>
      <c r="AR160" s="468"/>
    </row>
    <row r="161" spans="11:44" s="1" customFormat="1" ht="24" customHeight="1" x14ac:dyDescent="0.25">
      <c r="K161" s="149"/>
      <c r="M161" s="149"/>
      <c r="O161" s="149"/>
      <c r="Q161" s="143"/>
      <c r="R161" s="144"/>
      <c r="AG161" s="295"/>
      <c r="AH161" s="465"/>
      <c r="AI161" s="466"/>
      <c r="AJ161" s="467"/>
      <c r="AK161" s="468"/>
      <c r="AL161" s="465"/>
      <c r="AM161" s="468"/>
      <c r="AN161" s="469"/>
      <c r="AO161" s="468"/>
      <c r="AP161" s="470"/>
      <c r="AQ161" s="468"/>
      <c r="AR161" s="468"/>
    </row>
    <row r="162" spans="11:44" s="1" customFormat="1" ht="24" customHeight="1" x14ac:dyDescent="0.25">
      <c r="K162" s="149"/>
      <c r="M162" s="149"/>
      <c r="O162" s="149"/>
      <c r="Q162" s="143"/>
      <c r="R162" s="144"/>
      <c r="AG162" s="295"/>
      <c r="AH162" s="465"/>
      <c r="AI162" s="466"/>
      <c r="AJ162" s="467"/>
      <c r="AK162" s="468"/>
      <c r="AL162" s="465"/>
      <c r="AM162" s="468"/>
      <c r="AN162" s="469"/>
      <c r="AO162" s="468"/>
      <c r="AP162" s="470"/>
      <c r="AQ162" s="468"/>
      <c r="AR162" s="468"/>
    </row>
    <row r="163" spans="11:44" s="1" customFormat="1" ht="24" customHeight="1" x14ac:dyDescent="0.25">
      <c r="K163" s="149"/>
      <c r="M163" s="149"/>
      <c r="O163" s="149"/>
      <c r="Q163" s="143"/>
      <c r="R163" s="144"/>
      <c r="AG163" s="295"/>
      <c r="AH163" s="465"/>
      <c r="AI163" s="466"/>
      <c r="AJ163" s="467"/>
      <c r="AK163" s="468"/>
      <c r="AL163" s="465"/>
      <c r="AM163" s="468"/>
      <c r="AN163" s="469"/>
      <c r="AO163" s="468"/>
      <c r="AP163" s="470"/>
      <c r="AQ163" s="468"/>
      <c r="AR163" s="468"/>
    </row>
    <row r="164" spans="11:44" s="1" customFormat="1" ht="24" customHeight="1" x14ac:dyDescent="0.25">
      <c r="K164" s="149"/>
      <c r="M164" s="149"/>
      <c r="O164" s="149"/>
      <c r="Q164" s="143"/>
      <c r="R164" s="144"/>
      <c r="AG164" s="295"/>
      <c r="AH164" s="465"/>
      <c r="AI164" s="466"/>
      <c r="AJ164" s="467"/>
      <c r="AK164" s="468"/>
      <c r="AL164" s="465"/>
      <c r="AM164" s="468"/>
      <c r="AN164" s="469"/>
      <c r="AO164" s="468"/>
      <c r="AP164" s="470"/>
      <c r="AQ164" s="468"/>
      <c r="AR164" s="468"/>
    </row>
    <row r="165" spans="11:44" s="1" customFormat="1" ht="24" customHeight="1" x14ac:dyDescent="0.25">
      <c r="K165" s="149"/>
      <c r="M165" s="149"/>
      <c r="O165" s="149"/>
      <c r="Q165" s="143"/>
      <c r="R165" s="144"/>
      <c r="AG165" s="295"/>
      <c r="AH165" s="465"/>
      <c r="AI165" s="466"/>
      <c r="AJ165" s="467"/>
      <c r="AK165" s="468"/>
      <c r="AL165" s="465"/>
      <c r="AM165" s="468"/>
      <c r="AN165" s="469"/>
      <c r="AO165" s="468"/>
      <c r="AP165" s="470"/>
      <c r="AQ165" s="468"/>
      <c r="AR165" s="468"/>
    </row>
    <row r="166" spans="11:44" s="1" customFormat="1" ht="24" customHeight="1" x14ac:dyDescent="0.25">
      <c r="K166" s="149"/>
      <c r="M166" s="149"/>
      <c r="O166" s="149"/>
      <c r="Q166" s="143"/>
      <c r="R166" s="144"/>
      <c r="AG166" s="295"/>
      <c r="AH166" s="465"/>
      <c r="AI166" s="466"/>
      <c r="AJ166" s="467"/>
      <c r="AK166" s="468"/>
      <c r="AL166" s="465"/>
      <c r="AM166" s="468"/>
      <c r="AN166" s="469"/>
      <c r="AO166" s="468"/>
      <c r="AP166" s="470"/>
      <c r="AQ166" s="468"/>
      <c r="AR166" s="468"/>
    </row>
    <row r="167" spans="11:44" s="1" customFormat="1" ht="24" customHeight="1" x14ac:dyDescent="0.25">
      <c r="K167" s="149"/>
      <c r="M167" s="149"/>
      <c r="O167" s="149"/>
      <c r="Q167" s="143"/>
      <c r="R167" s="144"/>
      <c r="AG167" s="295"/>
      <c r="AH167" s="465"/>
      <c r="AI167" s="466"/>
      <c r="AJ167" s="467"/>
      <c r="AK167" s="468"/>
      <c r="AL167" s="465"/>
      <c r="AM167" s="468"/>
      <c r="AN167" s="469"/>
      <c r="AO167" s="468"/>
      <c r="AP167" s="470"/>
      <c r="AQ167" s="468"/>
      <c r="AR167" s="468"/>
    </row>
    <row r="168" spans="11:44" s="1" customFormat="1" ht="24" customHeight="1" x14ac:dyDescent="0.25">
      <c r="K168" s="149"/>
      <c r="M168" s="149"/>
      <c r="O168" s="149"/>
      <c r="Q168" s="143"/>
      <c r="R168" s="144"/>
      <c r="AG168" s="295"/>
      <c r="AH168" s="465"/>
      <c r="AI168" s="466"/>
      <c r="AJ168" s="467"/>
      <c r="AK168" s="468"/>
      <c r="AL168" s="465"/>
      <c r="AM168" s="468"/>
      <c r="AN168" s="469"/>
      <c r="AO168" s="468"/>
      <c r="AP168" s="470"/>
      <c r="AQ168" s="468"/>
      <c r="AR168" s="468"/>
    </row>
    <row r="169" spans="11:44" s="1" customFormat="1" ht="24" customHeight="1" x14ac:dyDescent="0.25">
      <c r="K169" s="149"/>
      <c r="M169" s="149"/>
      <c r="O169" s="149"/>
      <c r="Q169" s="143"/>
      <c r="R169" s="144"/>
      <c r="AG169" s="295"/>
      <c r="AH169" s="465"/>
      <c r="AI169" s="466"/>
      <c r="AJ169" s="467"/>
      <c r="AK169" s="468"/>
      <c r="AL169" s="465"/>
      <c r="AM169" s="468"/>
      <c r="AN169" s="469"/>
      <c r="AO169" s="468"/>
      <c r="AP169" s="470"/>
      <c r="AQ169" s="468"/>
      <c r="AR169" s="468"/>
    </row>
    <row r="170" spans="11:44" s="1" customFormat="1" ht="24" customHeight="1" x14ac:dyDescent="0.25">
      <c r="K170" s="149"/>
      <c r="M170" s="149"/>
      <c r="O170" s="149"/>
      <c r="Q170" s="143"/>
      <c r="R170" s="144"/>
      <c r="AG170" s="295"/>
      <c r="AH170" s="465"/>
      <c r="AI170" s="466"/>
      <c r="AJ170" s="467"/>
      <c r="AK170" s="468"/>
      <c r="AL170" s="465"/>
      <c r="AM170" s="468"/>
      <c r="AN170" s="469"/>
      <c r="AO170" s="468"/>
      <c r="AP170" s="470"/>
      <c r="AQ170" s="468"/>
      <c r="AR170" s="468"/>
    </row>
    <row r="171" spans="11:44" s="1" customFormat="1" ht="24" customHeight="1" x14ac:dyDescent="0.25">
      <c r="K171" s="149"/>
      <c r="M171" s="149"/>
      <c r="O171" s="149"/>
      <c r="Q171" s="143"/>
      <c r="R171" s="144"/>
      <c r="AG171" s="295"/>
      <c r="AH171" s="465"/>
      <c r="AI171" s="466"/>
      <c r="AJ171" s="467"/>
      <c r="AK171" s="468"/>
      <c r="AL171" s="465"/>
      <c r="AM171" s="468"/>
      <c r="AN171" s="469"/>
      <c r="AO171" s="468"/>
      <c r="AP171" s="470"/>
      <c r="AQ171" s="468"/>
      <c r="AR171" s="468"/>
    </row>
    <row r="172" spans="11:44" s="1" customFormat="1" ht="24" customHeight="1" x14ac:dyDescent="0.25">
      <c r="K172" s="149"/>
      <c r="M172" s="149"/>
      <c r="O172" s="149"/>
      <c r="Q172" s="143"/>
      <c r="R172" s="144"/>
      <c r="AG172" s="295"/>
      <c r="AH172" s="465"/>
      <c r="AI172" s="466"/>
      <c r="AJ172" s="467"/>
      <c r="AK172" s="468"/>
      <c r="AL172" s="465"/>
      <c r="AM172" s="468"/>
      <c r="AN172" s="469"/>
      <c r="AO172" s="468"/>
      <c r="AP172" s="470"/>
      <c r="AQ172" s="468"/>
      <c r="AR172" s="468"/>
    </row>
    <row r="173" spans="11:44" s="1" customFormat="1" ht="24" customHeight="1" x14ac:dyDescent="0.25">
      <c r="K173" s="149"/>
      <c r="M173" s="149"/>
      <c r="O173" s="149"/>
      <c r="Q173" s="143"/>
      <c r="R173" s="144"/>
      <c r="AG173" s="295"/>
      <c r="AH173" s="465"/>
      <c r="AI173" s="466"/>
      <c r="AJ173" s="467"/>
      <c r="AK173" s="468"/>
      <c r="AL173" s="465"/>
      <c r="AM173" s="468"/>
      <c r="AN173" s="469"/>
      <c r="AO173" s="468"/>
      <c r="AP173" s="470"/>
      <c r="AQ173" s="468"/>
      <c r="AR173" s="468"/>
    </row>
    <row r="174" spans="11:44" s="1" customFormat="1" ht="24" customHeight="1" x14ac:dyDescent="0.25">
      <c r="K174" s="149"/>
      <c r="M174" s="149"/>
      <c r="O174" s="149"/>
      <c r="Q174" s="143"/>
      <c r="R174" s="144"/>
      <c r="AG174" s="295"/>
      <c r="AH174" s="465"/>
      <c r="AI174" s="466"/>
      <c r="AJ174" s="467"/>
      <c r="AK174" s="468"/>
      <c r="AL174" s="465"/>
      <c r="AM174" s="468"/>
      <c r="AN174" s="469"/>
      <c r="AO174" s="468"/>
      <c r="AP174" s="470"/>
      <c r="AQ174" s="468"/>
      <c r="AR174" s="468"/>
    </row>
    <row r="175" spans="11:44" s="1" customFormat="1" ht="24" customHeight="1" x14ac:dyDescent="0.25">
      <c r="K175" s="149"/>
      <c r="M175" s="149"/>
      <c r="O175" s="149"/>
      <c r="Q175" s="143"/>
      <c r="R175" s="144"/>
      <c r="AG175" s="295"/>
      <c r="AH175" s="465"/>
      <c r="AI175" s="466"/>
      <c r="AJ175" s="467"/>
      <c r="AK175" s="468"/>
      <c r="AL175" s="465"/>
      <c r="AM175" s="468"/>
      <c r="AN175" s="469"/>
      <c r="AO175" s="468"/>
      <c r="AP175" s="470"/>
      <c r="AQ175" s="468"/>
      <c r="AR175" s="468"/>
    </row>
    <row r="176" spans="11:44" s="1" customFormat="1" ht="24" customHeight="1" x14ac:dyDescent="0.25">
      <c r="K176" s="149"/>
      <c r="M176" s="149"/>
      <c r="O176" s="149"/>
      <c r="Q176" s="143"/>
      <c r="R176" s="144"/>
      <c r="AG176" s="295"/>
      <c r="AH176" s="465"/>
      <c r="AI176" s="466"/>
      <c r="AJ176" s="467"/>
      <c r="AK176" s="468"/>
      <c r="AL176" s="465"/>
      <c r="AM176" s="468"/>
      <c r="AN176" s="469"/>
      <c r="AO176" s="468"/>
      <c r="AP176" s="470"/>
      <c r="AQ176" s="468"/>
      <c r="AR176" s="468"/>
    </row>
    <row r="177" spans="11:44" s="1" customFormat="1" ht="24" customHeight="1" x14ac:dyDescent="0.25">
      <c r="K177" s="149"/>
      <c r="M177" s="149"/>
      <c r="O177" s="149"/>
      <c r="Q177" s="143"/>
      <c r="R177" s="144"/>
      <c r="AG177" s="295"/>
      <c r="AH177" s="465"/>
      <c r="AI177" s="466"/>
      <c r="AJ177" s="467"/>
      <c r="AK177" s="468"/>
      <c r="AL177" s="465"/>
      <c r="AM177" s="468"/>
      <c r="AN177" s="469"/>
      <c r="AO177" s="468"/>
      <c r="AP177" s="470"/>
      <c r="AQ177" s="468"/>
      <c r="AR177" s="468"/>
    </row>
    <row r="178" spans="11:44" s="1" customFormat="1" ht="24" customHeight="1" x14ac:dyDescent="0.25">
      <c r="K178" s="149"/>
      <c r="M178" s="149"/>
      <c r="O178" s="149"/>
      <c r="Q178" s="143"/>
      <c r="R178" s="144"/>
      <c r="AG178" s="295"/>
      <c r="AH178" s="465"/>
      <c r="AI178" s="466"/>
      <c r="AJ178" s="467"/>
      <c r="AK178" s="468"/>
      <c r="AL178" s="465"/>
      <c r="AM178" s="468"/>
      <c r="AN178" s="469"/>
      <c r="AO178" s="468"/>
      <c r="AP178" s="470"/>
      <c r="AQ178" s="468"/>
      <c r="AR178" s="468"/>
    </row>
    <row r="179" spans="11:44" s="1" customFormat="1" ht="24" customHeight="1" x14ac:dyDescent="0.25">
      <c r="K179" s="149"/>
      <c r="M179" s="149"/>
      <c r="O179" s="149"/>
      <c r="Q179" s="143"/>
      <c r="R179" s="144"/>
      <c r="AG179" s="295"/>
      <c r="AH179" s="465"/>
      <c r="AI179" s="466"/>
      <c r="AJ179" s="467"/>
      <c r="AK179" s="468"/>
      <c r="AL179" s="465"/>
      <c r="AM179" s="468"/>
      <c r="AN179" s="469"/>
      <c r="AO179" s="468"/>
      <c r="AP179" s="470"/>
      <c r="AQ179" s="468"/>
      <c r="AR179" s="468"/>
    </row>
    <row r="180" spans="11:44" s="1" customFormat="1" ht="24" customHeight="1" x14ac:dyDescent="0.25">
      <c r="K180" s="149"/>
      <c r="M180" s="149"/>
      <c r="O180" s="149"/>
      <c r="Q180" s="143"/>
      <c r="R180" s="144"/>
      <c r="AG180" s="295"/>
      <c r="AH180" s="465"/>
      <c r="AI180" s="466"/>
      <c r="AJ180" s="467"/>
      <c r="AK180" s="468"/>
      <c r="AL180" s="465"/>
      <c r="AM180" s="468"/>
      <c r="AN180" s="469"/>
      <c r="AO180" s="468"/>
      <c r="AP180" s="470"/>
      <c r="AQ180" s="468"/>
      <c r="AR180" s="468"/>
    </row>
    <row r="181" spans="11:44" s="1" customFormat="1" ht="24" customHeight="1" x14ac:dyDescent="0.25">
      <c r="K181" s="149"/>
      <c r="M181" s="149"/>
      <c r="O181" s="149"/>
      <c r="Q181" s="143"/>
      <c r="R181" s="144"/>
      <c r="AG181" s="295"/>
      <c r="AH181" s="465"/>
      <c r="AI181" s="466"/>
      <c r="AJ181" s="467"/>
      <c r="AK181" s="468"/>
      <c r="AL181" s="465"/>
      <c r="AM181" s="468"/>
      <c r="AN181" s="469"/>
      <c r="AO181" s="468"/>
      <c r="AP181" s="470"/>
      <c r="AQ181" s="468"/>
      <c r="AR181" s="468"/>
    </row>
    <row r="182" spans="11:44" s="1" customFormat="1" ht="24" customHeight="1" x14ac:dyDescent="0.25">
      <c r="K182" s="149"/>
      <c r="M182" s="149"/>
      <c r="O182" s="149"/>
      <c r="Q182" s="143"/>
      <c r="R182" s="144"/>
      <c r="AG182" s="295"/>
      <c r="AH182" s="465"/>
      <c r="AI182" s="466"/>
      <c r="AJ182" s="467"/>
      <c r="AK182" s="468"/>
      <c r="AL182" s="465"/>
      <c r="AM182" s="468"/>
      <c r="AN182" s="469"/>
      <c r="AO182" s="468"/>
      <c r="AP182" s="470"/>
      <c r="AQ182" s="468"/>
      <c r="AR182" s="468"/>
    </row>
    <row r="183" spans="11:44" s="1" customFormat="1" ht="24" customHeight="1" x14ac:dyDescent="0.25">
      <c r="K183" s="149"/>
      <c r="M183" s="149"/>
      <c r="O183" s="149"/>
      <c r="Q183" s="143"/>
      <c r="R183" s="144"/>
      <c r="AG183" s="295"/>
      <c r="AH183" s="465"/>
      <c r="AI183" s="466"/>
      <c r="AJ183" s="467"/>
      <c r="AK183" s="468"/>
      <c r="AL183" s="465"/>
      <c r="AM183" s="468"/>
      <c r="AN183" s="469"/>
      <c r="AO183" s="468"/>
      <c r="AP183" s="470"/>
      <c r="AQ183" s="468"/>
      <c r="AR183" s="468"/>
    </row>
    <row r="184" spans="11:44" s="1" customFormat="1" ht="24" customHeight="1" x14ac:dyDescent="0.25">
      <c r="K184" s="149"/>
      <c r="M184" s="149"/>
      <c r="O184" s="149"/>
      <c r="Q184" s="143"/>
      <c r="R184" s="144"/>
      <c r="AG184" s="295"/>
      <c r="AH184" s="465"/>
      <c r="AI184" s="466"/>
      <c r="AJ184" s="467"/>
      <c r="AK184" s="468"/>
      <c r="AL184" s="465"/>
      <c r="AM184" s="468"/>
      <c r="AN184" s="469"/>
      <c r="AO184" s="468"/>
      <c r="AP184" s="470"/>
      <c r="AQ184" s="468"/>
      <c r="AR184" s="468"/>
    </row>
    <row r="185" spans="11:44" s="1" customFormat="1" ht="24" customHeight="1" x14ac:dyDescent="0.25">
      <c r="K185" s="149"/>
      <c r="M185" s="149"/>
      <c r="O185" s="149"/>
      <c r="Q185" s="143"/>
      <c r="R185" s="144"/>
      <c r="AG185" s="295"/>
      <c r="AH185" s="465"/>
      <c r="AI185" s="466"/>
      <c r="AJ185" s="467"/>
      <c r="AK185" s="468"/>
      <c r="AL185" s="465"/>
      <c r="AM185" s="468"/>
      <c r="AN185" s="469"/>
      <c r="AO185" s="468"/>
      <c r="AP185" s="470"/>
      <c r="AQ185" s="468"/>
      <c r="AR185" s="468"/>
    </row>
    <row r="186" spans="11:44" s="1" customFormat="1" ht="24" customHeight="1" x14ac:dyDescent="0.25">
      <c r="K186" s="149"/>
      <c r="M186" s="149"/>
      <c r="O186" s="149"/>
      <c r="Q186" s="143"/>
      <c r="R186" s="144"/>
      <c r="AG186" s="295"/>
      <c r="AH186" s="465"/>
      <c r="AI186" s="466"/>
      <c r="AJ186" s="467"/>
      <c r="AK186" s="468"/>
      <c r="AL186" s="465"/>
      <c r="AM186" s="468"/>
      <c r="AN186" s="469"/>
      <c r="AO186" s="468"/>
      <c r="AP186" s="470"/>
      <c r="AQ186" s="468"/>
      <c r="AR186" s="468"/>
    </row>
    <row r="187" spans="11:44" s="1" customFormat="1" ht="24" customHeight="1" x14ac:dyDescent="0.25">
      <c r="K187" s="149"/>
      <c r="M187" s="149"/>
      <c r="O187" s="149"/>
      <c r="Q187" s="143"/>
      <c r="R187" s="144"/>
      <c r="AG187" s="295"/>
      <c r="AH187" s="465"/>
      <c r="AI187" s="466"/>
      <c r="AJ187" s="467"/>
      <c r="AK187" s="468"/>
      <c r="AL187" s="465"/>
      <c r="AM187" s="468"/>
      <c r="AN187" s="469"/>
      <c r="AO187" s="468"/>
      <c r="AP187" s="470"/>
      <c r="AQ187" s="468"/>
      <c r="AR187" s="468"/>
    </row>
    <row r="188" spans="11:44" s="1" customFormat="1" ht="24" customHeight="1" x14ac:dyDescent="0.25">
      <c r="K188" s="149"/>
      <c r="M188" s="149"/>
      <c r="O188" s="149"/>
      <c r="Q188" s="143"/>
      <c r="R188" s="144"/>
      <c r="AG188" s="295"/>
      <c r="AH188" s="465"/>
      <c r="AI188" s="466"/>
      <c r="AJ188" s="467"/>
      <c r="AK188" s="468"/>
      <c r="AL188" s="465"/>
      <c r="AM188" s="468"/>
      <c r="AN188" s="469"/>
      <c r="AO188" s="468"/>
      <c r="AP188" s="470"/>
      <c r="AQ188" s="468"/>
      <c r="AR188" s="468"/>
    </row>
    <row r="189" spans="11:44" s="1" customFormat="1" ht="24" customHeight="1" x14ac:dyDescent="0.25">
      <c r="K189" s="149"/>
      <c r="M189" s="149"/>
      <c r="O189" s="149"/>
      <c r="Q189" s="143"/>
      <c r="R189" s="144"/>
      <c r="AG189" s="295"/>
      <c r="AH189" s="465"/>
      <c r="AI189" s="466"/>
      <c r="AJ189" s="467"/>
      <c r="AK189" s="468"/>
      <c r="AL189" s="465"/>
      <c r="AM189" s="468"/>
      <c r="AN189" s="469"/>
      <c r="AO189" s="468"/>
      <c r="AP189" s="470"/>
      <c r="AQ189" s="468"/>
      <c r="AR189" s="468"/>
    </row>
    <row r="190" spans="11:44" s="1" customFormat="1" ht="24" customHeight="1" x14ac:dyDescent="0.25">
      <c r="K190" s="149"/>
      <c r="M190" s="149"/>
      <c r="O190" s="149"/>
      <c r="Q190" s="143"/>
      <c r="R190" s="144"/>
      <c r="AG190" s="295"/>
      <c r="AH190" s="465"/>
      <c r="AI190" s="466"/>
      <c r="AJ190" s="467"/>
      <c r="AK190" s="468"/>
      <c r="AL190" s="465"/>
      <c r="AM190" s="468"/>
      <c r="AN190" s="469"/>
      <c r="AO190" s="468"/>
      <c r="AP190" s="470"/>
      <c r="AQ190" s="468"/>
      <c r="AR190" s="468"/>
    </row>
    <row r="191" spans="11:44" s="1" customFormat="1" ht="24" customHeight="1" x14ac:dyDescent="0.25">
      <c r="K191" s="149"/>
      <c r="M191" s="149"/>
      <c r="O191" s="149"/>
      <c r="Q191" s="143"/>
      <c r="R191" s="144"/>
      <c r="AG191" s="295"/>
      <c r="AH191" s="465"/>
      <c r="AI191" s="466"/>
      <c r="AJ191" s="467"/>
      <c r="AK191" s="468"/>
      <c r="AL191" s="465"/>
      <c r="AM191" s="468"/>
      <c r="AN191" s="469"/>
      <c r="AO191" s="468"/>
      <c r="AP191" s="470"/>
      <c r="AQ191" s="468"/>
      <c r="AR191" s="468"/>
    </row>
    <row r="192" spans="11:44" s="1" customFormat="1" ht="24" customHeight="1" x14ac:dyDescent="0.25">
      <c r="K192" s="149"/>
      <c r="M192" s="149"/>
      <c r="O192" s="149"/>
      <c r="Q192" s="143"/>
      <c r="R192" s="144"/>
      <c r="AG192" s="295"/>
      <c r="AH192" s="465"/>
      <c r="AI192" s="466"/>
      <c r="AJ192" s="467"/>
      <c r="AK192" s="468"/>
      <c r="AL192" s="465"/>
      <c r="AM192" s="468"/>
      <c r="AN192" s="469"/>
      <c r="AO192" s="468"/>
      <c r="AP192" s="470"/>
      <c r="AQ192" s="468"/>
      <c r="AR192" s="468"/>
    </row>
    <row r="193" spans="11:44" s="1" customFormat="1" ht="24" customHeight="1" x14ac:dyDescent="0.25">
      <c r="K193" s="149"/>
      <c r="M193" s="149"/>
      <c r="O193" s="149"/>
      <c r="Q193" s="143"/>
      <c r="R193" s="144"/>
      <c r="AG193" s="295"/>
      <c r="AH193" s="465"/>
      <c r="AI193" s="466"/>
      <c r="AJ193" s="467"/>
      <c r="AK193" s="468"/>
      <c r="AL193" s="465"/>
      <c r="AM193" s="468"/>
      <c r="AN193" s="469"/>
      <c r="AO193" s="468"/>
      <c r="AP193" s="470"/>
      <c r="AQ193" s="468"/>
      <c r="AR193" s="468"/>
    </row>
    <row r="194" spans="11:44" s="1" customFormat="1" ht="24" customHeight="1" x14ac:dyDescent="0.25">
      <c r="K194" s="149"/>
      <c r="M194" s="149"/>
      <c r="O194" s="149"/>
      <c r="Q194" s="143"/>
      <c r="R194" s="144"/>
      <c r="AG194" s="295"/>
      <c r="AH194" s="465"/>
      <c r="AI194" s="466"/>
      <c r="AJ194" s="467"/>
      <c r="AK194" s="468"/>
      <c r="AL194" s="465"/>
      <c r="AM194" s="468"/>
      <c r="AN194" s="469"/>
      <c r="AO194" s="468"/>
      <c r="AP194" s="470"/>
      <c r="AQ194" s="468"/>
      <c r="AR194" s="468"/>
    </row>
    <row r="195" spans="11:44" s="1" customFormat="1" ht="24" customHeight="1" x14ac:dyDescent="0.25">
      <c r="K195" s="149"/>
      <c r="M195" s="149"/>
      <c r="O195" s="149"/>
      <c r="Q195" s="143"/>
      <c r="R195" s="144"/>
      <c r="AG195" s="295"/>
      <c r="AH195" s="465"/>
      <c r="AI195" s="466"/>
      <c r="AJ195" s="467"/>
      <c r="AK195" s="468"/>
      <c r="AL195" s="465"/>
      <c r="AM195" s="468"/>
      <c r="AN195" s="469"/>
      <c r="AO195" s="468"/>
      <c r="AP195" s="470"/>
      <c r="AQ195" s="468"/>
      <c r="AR195" s="468"/>
    </row>
    <row r="196" spans="11:44" s="1" customFormat="1" ht="24" customHeight="1" x14ac:dyDescent="0.25">
      <c r="K196" s="149"/>
      <c r="M196" s="149"/>
      <c r="O196" s="149"/>
      <c r="Q196" s="143"/>
      <c r="R196" s="144"/>
      <c r="AG196" s="295"/>
      <c r="AH196" s="465"/>
      <c r="AI196" s="466"/>
      <c r="AJ196" s="467"/>
      <c r="AK196" s="468"/>
      <c r="AL196" s="465"/>
      <c r="AM196" s="468"/>
      <c r="AN196" s="469"/>
      <c r="AO196" s="468"/>
      <c r="AP196" s="470"/>
      <c r="AQ196" s="468"/>
      <c r="AR196" s="468"/>
    </row>
    <row r="197" spans="11:44" s="1" customFormat="1" ht="24" customHeight="1" x14ac:dyDescent="0.25">
      <c r="K197" s="149"/>
      <c r="M197" s="149"/>
      <c r="O197" s="149"/>
      <c r="Q197" s="143"/>
      <c r="R197" s="144"/>
      <c r="AG197" s="295"/>
      <c r="AH197" s="465"/>
      <c r="AI197" s="466"/>
      <c r="AJ197" s="467"/>
      <c r="AK197" s="468"/>
      <c r="AL197" s="465"/>
      <c r="AM197" s="468"/>
      <c r="AN197" s="469"/>
      <c r="AO197" s="468"/>
      <c r="AP197" s="470"/>
      <c r="AQ197" s="468"/>
      <c r="AR197" s="468"/>
    </row>
    <row r="198" spans="11:44" s="1" customFormat="1" ht="24" customHeight="1" x14ac:dyDescent="0.25">
      <c r="K198" s="149"/>
      <c r="M198" s="149"/>
      <c r="O198" s="149"/>
      <c r="Q198" s="143"/>
      <c r="R198" s="144"/>
      <c r="AG198" s="295"/>
      <c r="AH198" s="465"/>
      <c r="AI198" s="466"/>
      <c r="AJ198" s="467"/>
      <c r="AK198" s="468"/>
      <c r="AL198" s="465"/>
      <c r="AM198" s="468"/>
      <c r="AN198" s="469"/>
      <c r="AO198" s="468"/>
      <c r="AP198" s="470"/>
      <c r="AQ198" s="468"/>
      <c r="AR198" s="468"/>
    </row>
    <row r="199" spans="11:44" s="1" customFormat="1" ht="24" customHeight="1" x14ac:dyDescent="0.25">
      <c r="K199" s="149"/>
      <c r="M199" s="149"/>
      <c r="O199" s="149"/>
      <c r="Q199" s="143"/>
      <c r="R199" s="144"/>
      <c r="AG199" s="295"/>
      <c r="AH199" s="465"/>
      <c r="AI199" s="466"/>
      <c r="AJ199" s="467"/>
      <c r="AK199" s="468"/>
      <c r="AL199" s="465"/>
      <c r="AM199" s="468"/>
      <c r="AN199" s="469"/>
      <c r="AO199" s="468"/>
      <c r="AP199" s="470"/>
      <c r="AQ199" s="468"/>
      <c r="AR199" s="468"/>
    </row>
    <row r="200" spans="11:44" s="1" customFormat="1" ht="24" customHeight="1" x14ac:dyDescent="0.25">
      <c r="K200" s="149"/>
      <c r="M200" s="149"/>
      <c r="O200" s="149"/>
      <c r="Q200" s="143"/>
      <c r="R200" s="144"/>
      <c r="AG200" s="295"/>
      <c r="AH200" s="465"/>
      <c r="AI200" s="466"/>
      <c r="AJ200" s="467"/>
      <c r="AK200" s="468"/>
      <c r="AL200" s="465"/>
      <c r="AM200" s="468"/>
      <c r="AN200" s="469"/>
      <c r="AO200" s="468"/>
      <c r="AP200" s="470"/>
      <c r="AQ200" s="468"/>
      <c r="AR200" s="468"/>
    </row>
    <row r="201" spans="11:44" s="1" customFormat="1" ht="24" customHeight="1" x14ac:dyDescent="0.25">
      <c r="K201" s="149"/>
      <c r="M201" s="149"/>
      <c r="O201" s="149"/>
      <c r="Q201" s="143"/>
      <c r="R201" s="144"/>
      <c r="AG201" s="295"/>
      <c r="AH201" s="465"/>
      <c r="AI201" s="466"/>
      <c r="AJ201" s="467"/>
      <c r="AK201" s="468"/>
      <c r="AL201" s="465"/>
      <c r="AM201" s="468"/>
      <c r="AN201" s="469"/>
      <c r="AO201" s="468"/>
      <c r="AP201" s="470"/>
      <c r="AQ201" s="468"/>
      <c r="AR201" s="468"/>
    </row>
    <row r="202" spans="11:44" s="1" customFormat="1" ht="24" customHeight="1" x14ac:dyDescent="0.25">
      <c r="K202" s="149"/>
      <c r="M202" s="149"/>
      <c r="O202" s="149"/>
      <c r="Q202" s="143"/>
      <c r="R202" s="144"/>
      <c r="AG202" s="295"/>
      <c r="AH202" s="465"/>
      <c r="AI202" s="466"/>
      <c r="AJ202" s="467"/>
      <c r="AK202" s="468"/>
      <c r="AL202" s="465"/>
      <c r="AM202" s="468"/>
      <c r="AN202" s="469"/>
      <c r="AO202" s="468"/>
      <c r="AP202" s="470"/>
      <c r="AQ202" s="468"/>
      <c r="AR202" s="468"/>
    </row>
    <row r="203" spans="11:44" s="1" customFormat="1" ht="24" customHeight="1" x14ac:dyDescent="0.25">
      <c r="K203" s="149"/>
      <c r="M203" s="149"/>
      <c r="O203" s="149"/>
      <c r="Q203" s="143"/>
      <c r="R203" s="144"/>
      <c r="AG203" s="295"/>
      <c r="AH203" s="465"/>
      <c r="AI203" s="466"/>
      <c r="AJ203" s="467"/>
      <c r="AK203" s="468"/>
      <c r="AL203" s="465"/>
      <c r="AM203" s="468"/>
      <c r="AN203" s="469"/>
      <c r="AO203" s="468"/>
      <c r="AP203" s="470"/>
      <c r="AQ203" s="468"/>
      <c r="AR203" s="468"/>
    </row>
    <row r="204" spans="11:44" s="1" customFormat="1" ht="24" customHeight="1" x14ac:dyDescent="0.25">
      <c r="K204" s="149"/>
      <c r="M204" s="149"/>
      <c r="O204" s="149"/>
      <c r="Q204" s="143"/>
      <c r="R204" s="144"/>
      <c r="AG204" s="295"/>
      <c r="AH204" s="465"/>
      <c r="AI204" s="466"/>
      <c r="AJ204" s="467"/>
      <c r="AK204" s="468"/>
      <c r="AL204" s="465"/>
      <c r="AM204" s="468"/>
      <c r="AN204" s="469"/>
      <c r="AO204" s="468"/>
      <c r="AP204" s="470"/>
      <c r="AQ204" s="468"/>
      <c r="AR204" s="468"/>
    </row>
    <row r="205" spans="11:44" s="1" customFormat="1" ht="24" customHeight="1" x14ac:dyDescent="0.25">
      <c r="K205" s="149"/>
      <c r="M205" s="149"/>
      <c r="O205" s="149"/>
      <c r="Q205" s="143"/>
      <c r="R205" s="144"/>
      <c r="AG205" s="295"/>
      <c r="AH205" s="465"/>
      <c r="AI205" s="466"/>
      <c r="AJ205" s="467"/>
      <c r="AK205" s="468"/>
      <c r="AL205" s="465"/>
      <c r="AM205" s="468"/>
      <c r="AN205" s="469"/>
      <c r="AO205" s="468"/>
      <c r="AP205" s="470"/>
      <c r="AQ205" s="468"/>
      <c r="AR205" s="468"/>
    </row>
    <row r="206" spans="11:44" s="1" customFormat="1" ht="24" customHeight="1" x14ac:dyDescent="0.25">
      <c r="K206" s="149"/>
      <c r="M206" s="149"/>
      <c r="O206" s="149"/>
      <c r="Q206" s="143"/>
      <c r="R206" s="144"/>
      <c r="AG206" s="295"/>
      <c r="AH206" s="465"/>
      <c r="AI206" s="466"/>
      <c r="AJ206" s="467"/>
      <c r="AK206" s="468"/>
      <c r="AL206" s="465"/>
      <c r="AM206" s="468"/>
      <c r="AN206" s="469"/>
      <c r="AO206" s="468"/>
      <c r="AP206" s="470"/>
      <c r="AQ206" s="468"/>
      <c r="AR206" s="468"/>
    </row>
    <row r="207" spans="11:44" s="1" customFormat="1" ht="24" customHeight="1" x14ac:dyDescent="0.25">
      <c r="K207" s="149"/>
      <c r="M207" s="149"/>
      <c r="O207" s="149"/>
      <c r="Q207" s="143"/>
      <c r="R207" s="144"/>
      <c r="AG207" s="295"/>
      <c r="AH207" s="465"/>
      <c r="AI207" s="466"/>
      <c r="AJ207" s="467"/>
      <c r="AK207" s="468"/>
      <c r="AL207" s="465"/>
      <c r="AM207" s="468"/>
      <c r="AN207" s="469"/>
      <c r="AO207" s="468"/>
      <c r="AP207" s="470"/>
      <c r="AQ207" s="468"/>
      <c r="AR207" s="468"/>
    </row>
    <row r="208" spans="11:44" s="1" customFormat="1" ht="24" customHeight="1" x14ac:dyDescent="0.25">
      <c r="K208" s="149"/>
      <c r="M208" s="149"/>
      <c r="O208" s="149"/>
      <c r="Q208" s="143"/>
      <c r="R208" s="144"/>
      <c r="AG208" s="295"/>
      <c r="AH208" s="465"/>
      <c r="AI208" s="466"/>
      <c r="AJ208" s="467"/>
      <c r="AK208" s="468"/>
      <c r="AL208" s="465"/>
      <c r="AM208" s="468"/>
      <c r="AN208" s="469"/>
      <c r="AO208" s="468"/>
      <c r="AP208" s="470"/>
      <c r="AQ208" s="468"/>
      <c r="AR208" s="468"/>
    </row>
    <row r="209" spans="11:44" s="1" customFormat="1" ht="24" customHeight="1" x14ac:dyDescent="0.25">
      <c r="K209" s="149"/>
      <c r="M209" s="149"/>
      <c r="O209" s="149"/>
      <c r="Q209" s="143"/>
      <c r="R209" s="144"/>
      <c r="AG209" s="295"/>
      <c r="AH209" s="465"/>
      <c r="AI209" s="466"/>
      <c r="AJ209" s="467"/>
      <c r="AK209" s="468"/>
      <c r="AL209" s="465"/>
      <c r="AM209" s="468"/>
      <c r="AN209" s="469"/>
      <c r="AO209" s="468"/>
      <c r="AP209" s="470"/>
      <c r="AQ209" s="468"/>
      <c r="AR209" s="468"/>
    </row>
    <row r="210" spans="11:44" s="1" customFormat="1" ht="24" customHeight="1" x14ac:dyDescent="0.25">
      <c r="K210" s="149"/>
      <c r="M210" s="149"/>
      <c r="O210" s="149"/>
      <c r="Q210" s="143"/>
      <c r="R210" s="144"/>
      <c r="AG210" s="295"/>
      <c r="AH210" s="465"/>
      <c r="AI210" s="466"/>
      <c r="AJ210" s="467"/>
      <c r="AK210" s="468"/>
      <c r="AL210" s="465"/>
      <c r="AM210" s="468"/>
      <c r="AN210" s="469"/>
      <c r="AO210" s="468"/>
      <c r="AP210" s="470"/>
      <c r="AQ210" s="468"/>
      <c r="AR210" s="468"/>
    </row>
    <row r="211" spans="11:44" s="1" customFormat="1" ht="24" customHeight="1" x14ac:dyDescent="0.25">
      <c r="K211" s="149"/>
      <c r="M211" s="149"/>
      <c r="O211" s="149"/>
      <c r="Q211" s="143"/>
      <c r="R211" s="144"/>
      <c r="AG211" s="295"/>
      <c r="AH211" s="465"/>
      <c r="AI211" s="466"/>
      <c r="AJ211" s="467"/>
      <c r="AK211" s="468"/>
      <c r="AL211" s="465"/>
      <c r="AM211" s="468"/>
      <c r="AN211" s="469"/>
      <c r="AO211" s="468"/>
      <c r="AP211" s="470"/>
      <c r="AQ211" s="468"/>
      <c r="AR211" s="468"/>
    </row>
    <row r="212" spans="11:44" s="1" customFormat="1" ht="24" customHeight="1" x14ac:dyDescent="0.25">
      <c r="K212" s="149"/>
      <c r="M212" s="149"/>
      <c r="O212" s="149"/>
      <c r="Q212" s="143"/>
      <c r="R212" s="144"/>
      <c r="AG212" s="295"/>
      <c r="AH212" s="465"/>
      <c r="AI212" s="466"/>
      <c r="AJ212" s="467"/>
      <c r="AK212" s="468"/>
      <c r="AL212" s="465"/>
      <c r="AM212" s="468"/>
      <c r="AN212" s="469"/>
      <c r="AO212" s="468"/>
      <c r="AP212" s="470"/>
      <c r="AQ212" s="468"/>
      <c r="AR212" s="468"/>
    </row>
    <row r="213" spans="11:44" s="1" customFormat="1" ht="24" customHeight="1" x14ac:dyDescent="0.25">
      <c r="K213" s="149"/>
      <c r="M213" s="149"/>
      <c r="O213" s="149"/>
      <c r="Q213" s="143"/>
      <c r="R213" s="144"/>
      <c r="AG213" s="295"/>
      <c r="AH213" s="465"/>
      <c r="AI213" s="466"/>
      <c r="AJ213" s="467"/>
      <c r="AK213" s="468"/>
      <c r="AL213" s="465"/>
      <c r="AM213" s="468"/>
      <c r="AN213" s="469"/>
      <c r="AO213" s="468"/>
      <c r="AP213" s="470"/>
      <c r="AQ213" s="468"/>
      <c r="AR213" s="468"/>
    </row>
    <row r="214" spans="11:44" s="1" customFormat="1" ht="24" customHeight="1" x14ac:dyDescent="0.25">
      <c r="K214" s="149"/>
      <c r="M214" s="149"/>
      <c r="O214" s="149"/>
      <c r="Q214" s="143"/>
      <c r="R214" s="144"/>
      <c r="AG214" s="295"/>
      <c r="AH214" s="465"/>
      <c r="AI214" s="466"/>
      <c r="AJ214" s="467"/>
      <c r="AK214" s="468"/>
      <c r="AL214" s="465"/>
      <c r="AM214" s="468"/>
      <c r="AN214" s="469"/>
      <c r="AO214" s="468"/>
      <c r="AP214" s="470"/>
      <c r="AQ214" s="468"/>
      <c r="AR214" s="468"/>
    </row>
    <row r="215" spans="11:44" s="1" customFormat="1" ht="24" customHeight="1" x14ac:dyDescent="0.25">
      <c r="K215" s="149"/>
      <c r="M215" s="149"/>
      <c r="O215" s="149"/>
      <c r="Q215" s="143"/>
      <c r="R215" s="144"/>
      <c r="AG215" s="295"/>
      <c r="AH215" s="465"/>
      <c r="AI215" s="466"/>
      <c r="AJ215" s="467"/>
      <c r="AK215" s="468"/>
      <c r="AL215" s="465"/>
      <c r="AM215" s="468"/>
      <c r="AN215" s="469"/>
      <c r="AO215" s="468"/>
      <c r="AP215" s="470"/>
      <c r="AQ215" s="468"/>
      <c r="AR215" s="468"/>
    </row>
    <row r="216" spans="11:44" s="1" customFormat="1" ht="24" customHeight="1" x14ac:dyDescent="0.25">
      <c r="K216" s="149"/>
      <c r="M216" s="149"/>
      <c r="O216" s="149"/>
      <c r="Q216" s="143"/>
      <c r="R216" s="144"/>
      <c r="AG216" s="295"/>
      <c r="AH216" s="465"/>
      <c r="AI216" s="466"/>
      <c r="AJ216" s="467"/>
      <c r="AK216" s="468"/>
      <c r="AL216" s="465"/>
      <c r="AM216" s="468"/>
      <c r="AN216" s="469"/>
      <c r="AO216" s="468"/>
      <c r="AP216" s="470"/>
      <c r="AQ216" s="468"/>
      <c r="AR216" s="468"/>
    </row>
    <row r="217" spans="11:44" s="1" customFormat="1" ht="24" customHeight="1" x14ac:dyDescent="0.25">
      <c r="K217" s="149"/>
      <c r="M217" s="149"/>
      <c r="O217" s="149"/>
      <c r="Q217" s="143"/>
      <c r="R217" s="144"/>
      <c r="AG217" s="295"/>
      <c r="AH217" s="465"/>
      <c r="AI217" s="466"/>
      <c r="AJ217" s="467"/>
      <c r="AK217" s="468"/>
      <c r="AL217" s="465"/>
      <c r="AM217" s="468"/>
      <c r="AN217" s="469"/>
      <c r="AO217" s="468"/>
      <c r="AP217" s="470"/>
      <c r="AQ217" s="468"/>
      <c r="AR217" s="468"/>
    </row>
    <row r="218" spans="11:44" s="1" customFormat="1" ht="24" customHeight="1" x14ac:dyDescent="0.25">
      <c r="K218" s="149"/>
      <c r="M218" s="149"/>
      <c r="O218" s="149"/>
      <c r="Q218" s="143"/>
      <c r="R218" s="144"/>
      <c r="AG218" s="295"/>
      <c r="AH218" s="465"/>
      <c r="AI218" s="466"/>
      <c r="AJ218" s="467"/>
      <c r="AK218" s="468"/>
      <c r="AL218" s="465"/>
      <c r="AM218" s="468"/>
      <c r="AN218" s="469"/>
      <c r="AO218" s="468"/>
      <c r="AP218" s="470"/>
      <c r="AQ218" s="468"/>
      <c r="AR218" s="468"/>
    </row>
    <row r="219" spans="11:44" s="1" customFormat="1" ht="24" customHeight="1" x14ac:dyDescent="0.25">
      <c r="K219" s="149"/>
      <c r="M219" s="149"/>
      <c r="O219" s="149"/>
      <c r="Q219" s="143"/>
      <c r="R219" s="144"/>
      <c r="AG219" s="295"/>
      <c r="AH219" s="465"/>
      <c r="AI219" s="466"/>
      <c r="AJ219" s="467"/>
      <c r="AK219" s="468"/>
      <c r="AL219" s="465"/>
      <c r="AM219" s="468"/>
      <c r="AN219" s="469"/>
      <c r="AO219" s="468"/>
      <c r="AP219" s="470"/>
      <c r="AQ219" s="468"/>
      <c r="AR219" s="468"/>
    </row>
    <row r="220" spans="11:44" s="1" customFormat="1" ht="24" customHeight="1" x14ac:dyDescent="0.25">
      <c r="K220" s="149"/>
      <c r="M220" s="149"/>
      <c r="O220" s="149"/>
      <c r="Q220" s="143"/>
      <c r="R220" s="144"/>
      <c r="AG220" s="295"/>
      <c r="AH220" s="465"/>
      <c r="AI220" s="466"/>
      <c r="AJ220" s="467"/>
      <c r="AK220" s="468"/>
      <c r="AL220" s="465"/>
      <c r="AM220" s="468"/>
      <c r="AN220" s="469"/>
      <c r="AO220" s="468"/>
      <c r="AP220" s="470"/>
      <c r="AQ220" s="468"/>
      <c r="AR220" s="468"/>
    </row>
    <row r="221" spans="11:44" s="1" customFormat="1" ht="24" customHeight="1" x14ac:dyDescent="0.25">
      <c r="K221" s="149"/>
      <c r="M221" s="149"/>
      <c r="O221" s="149"/>
      <c r="Q221" s="143"/>
      <c r="R221" s="144"/>
      <c r="AG221" s="295"/>
      <c r="AH221" s="465"/>
      <c r="AI221" s="466"/>
      <c r="AJ221" s="467"/>
      <c r="AK221" s="468"/>
      <c r="AL221" s="465"/>
      <c r="AM221" s="468"/>
      <c r="AN221" s="469"/>
      <c r="AO221" s="468"/>
      <c r="AP221" s="470"/>
      <c r="AQ221" s="468"/>
      <c r="AR221" s="468"/>
    </row>
    <row r="222" spans="11:44" s="1" customFormat="1" ht="24" customHeight="1" x14ac:dyDescent="0.25">
      <c r="K222" s="149"/>
      <c r="M222" s="149"/>
      <c r="O222" s="149"/>
      <c r="Q222" s="143"/>
      <c r="R222" s="144"/>
      <c r="AG222" s="295"/>
      <c r="AH222" s="465"/>
      <c r="AI222" s="466"/>
      <c r="AJ222" s="467"/>
      <c r="AK222" s="468"/>
      <c r="AL222" s="465"/>
      <c r="AM222" s="468"/>
      <c r="AN222" s="469"/>
      <c r="AO222" s="468"/>
      <c r="AP222" s="470"/>
      <c r="AQ222" s="468"/>
      <c r="AR222" s="468"/>
    </row>
    <row r="223" spans="11:44" s="1" customFormat="1" ht="24" customHeight="1" x14ac:dyDescent="0.25">
      <c r="K223" s="149"/>
      <c r="M223" s="149"/>
      <c r="O223" s="149"/>
      <c r="Q223" s="143"/>
      <c r="R223" s="144"/>
      <c r="AG223" s="295"/>
      <c r="AH223" s="465"/>
      <c r="AI223" s="466"/>
      <c r="AJ223" s="467"/>
      <c r="AK223" s="468"/>
      <c r="AL223" s="465"/>
      <c r="AM223" s="468"/>
      <c r="AN223" s="469"/>
      <c r="AO223" s="468"/>
      <c r="AP223" s="470"/>
      <c r="AQ223" s="468"/>
      <c r="AR223" s="468"/>
    </row>
    <row r="224" spans="11:44" s="1" customFormat="1" ht="24" customHeight="1" x14ac:dyDescent="0.25">
      <c r="K224" s="149"/>
      <c r="M224" s="149"/>
      <c r="O224" s="149"/>
      <c r="Q224" s="143"/>
      <c r="R224" s="144"/>
      <c r="AG224" s="295"/>
      <c r="AH224" s="465"/>
      <c r="AI224" s="466"/>
      <c r="AJ224" s="467"/>
      <c r="AK224" s="468"/>
      <c r="AL224" s="465"/>
      <c r="AM224" s="468"/>
      <c r="AN224" s="469"/>
      <c r="AO224" s="468"/>
      <c r="AP224" s="470"/>
      <c r="AQ224" s="468"/>
      <c r="AR224" s="468"/>
    </row>
    <row r="225" spans="11:44" s="1" customFormat="1" ht="24" customHeight="1" x14ac:dyDescent="0.25">
      <c r="K225" s="149"/>
      <c r="M225" s="149"/>
      <c r="O225" s="149"/>
      <c r="Q225" s="143"/>
      <c r="R225" s="144"/>
      <c r="AG225" s="295"/>
      <c r="AH225" s="465"/>
      <c r="AI225" s="466"/>
      <c r="AJ225" s="467"/>
      <c r="AK225" s="468"/>
      <c r="AL225" s="465"/>
      <c r="AM225" s="468"/>
      <c r="AN225" s="469"/>
      <c r="AO225" s="468"/>
      <c r="AP225" s="470"/>
      <c r="AQ225" s="468"/>
      <c r="AR225" s="468"/>
    </row>
    <row r="226" spans="11:44" s="1" customFormat="1" ht="24" customHeight="1" x14ac:dyDescent="0.25">
      <c r="K226" s="149"/>
      <c r="M226" s="149"/>
      <c r="O226" s="149"/>
      <c r="Q226" s="143"/>
      <c r="R226" s="144"/>
      <c r="AG226" s="295"/>
      <c r="AH226" s="465"/>
      <c r="AI226" s="466"/>
      <c r="AJ226" s="467"/>
      <c r="AK226" s="468"/>
      <c r="AL226" s="465"/>
      <c r="AM226" s="468"/>
      <c r="AN226" s="469"/>
      <c r="AO226" s="468"/>
      <c r="AP226" s="470"/>
      <c r="AQ226" s="468"/>
      <c r="AR226" s="468"/>
    </row>
    <row r="227" spans="11:44" s="1" customFormat="1" ht="24" customHeight="1" x14ac:dyDescent="0.25">
      <c r="K227" s="149"/>
      <c r="M227" s="149"/>
      <c r="O227" s="149"/>
      <c r="Q227" s="143"/>
      <c r="R227" s="144"/>
      <c r="AG227" s="295"/>
      <c r="AH227" s="465"/>
      <c r="AI227" s="466"/>
      <c r="AJ227" s="467"/>
      <c r="AK227" s="468"/>
      <c r="AL227" s="465"/>
      <c r="AM227" s="468"/>
      <c r="AN227" s="469"/>
      <c r="AO227" s="468"/>
      <c r="AP227" s="470"/>
      <c r="AQ227" s="468"/>
      <c r="AR227" s="468"/>
    </row>
    <row r="228" spans="11:44" s="1" customFormat="1" ht="24" customHeight="1" x14ac:dyDescent="0.25">
      <c r="K228" s="149"/>
      <c r="M228" s="149"/>
      <c r="O228" s="149"/>
      <c r="Q228" s="143"/>
      <c r="R228" s="144"/>
      <c r="AG228" s="295"/>
      <c r="AH228" s="465"/>
      <c r="AI228" s="466"/>
      <c r="AJ228" s="467"/>
      <c r="AK228" s="468"/>
      <c r="AL228" s="465"/>
      <c r="AM228" s="468"/>
      <c r="AN228" s="469"/>
      <c r="AO228" s="468"/>
      <c r="AP228" s="470"/>
      <c r="AQ228" s="468"/>
      <c r="AR228" s="468"/>
    </row>
    <row r="229" spans="11:44" s="1" customFormat="1" ht="24" customHeight="1" x14ac:dyDescent="0.25">
      <c r="K229" s="149"/>
      <c r="M229" s="149"/>
      <c r="O229" s="149"/>
      <c r="Q229" s="143"/>
      <c r="R229" s="144"/>
      <c r="AG229" s="295"/>
      <c r="AH229" s="465"/>
      <c r="AI229" s="466"/>
      <c r="AJ229" s="467"/>
      <c r="AK229" s="468"/>
      <c r="AL229" s="465"/>
      <c r="AM229" s="468"/>
      <c r="AN229" s="469"/>
      <c r="AO229" s="468"/>
      <c r="AP229" s="470"/>
      <c r="AQ229" s="468"/>
      <c r="AR229" s="468"/>
    </row>
    <row r="230" spans="11:44" s="1" customFormat="1" ht="24" customHeight="1" x14ac:dyDescent="0.25">
      <c r="K230" s="149"/>
      <c r="M230" s="149"/>
      <c r="O230" s="149"/>
      <c r="Q230" s="143"/>
      <c r="R230" s="144"/>
      <c r="AG230" s="295"/>
      <c r="AH230" s="465"/>
      <c r="AI230" s="466"/>
      <c r="AJ230" s="467"/>
      <c r="AK230" s="468"/>
      <c r="AL230" s="465"/>
      <c r="AM230" s="468"/>
      <c r="AN230" s="469"/>
      <c r="AO230" s="468"/>
      <c r="AP230" s="470"/>
      <c r="AQ230" s="468"/>
      <c r="AR230" s="468"/>
    </row>
    <row r="231" spans="11:44" s="1" customFormat="1" ht="24" customHeight="1" x14ac:dyDescent="0.25">
      <c r="K231" s="149"/>
      <c r="M231" s="149"/>
      <c r="O231" s="149"/>
      <c r="Q231" s="143"/>
      <c r="R231" s="144"/>
      <c r="AG231" s="295"/>
      <c r="AH231" s="465"/>
      <c r="AI231" s="466"/>
      <c r="AJ231" s="467"/>
      <c r="AK231" s="468"/>
      <c r="AL231" s="465"/>
      <c r="AM231" s="468"/>
      <c r="AN231" s="469"/>
      <c r="AO231" s="468"/>
      <c r="AP231" s="470"/>
      <c r="AQ231" s="468"/>
      <c r="AR231" s="468"/>
    </row>
    <row r="232" spans="11:44" s="1" customFormat="1" ht="24" customHeight="1" x14ac:dyDescent="0.25">
      <c r="K232" s="149"/>
      <c r="M232" s="149"/>
      <c r="O232" s="149"/>
      <c r="Q232" s="143"/>
      <c r="R232" s="144"/>
      <c r="AG232" s="295"/>
      <c r="AH232" s="465"/>
      <c r="AI232" s="466"/>
      <c r="AJ232" s="467"/>
      <c r="AK232" s="468"/>
      <c r="AL232" s="465"/>
      <c r="AM232" s="468"/>
      <c r="AN232" s="469"/>
      <c r="AO232" s="468"/>
      <c r="AP232" s="470"/>
      <c r="AQ232" s="468"/>
      <c r="AR232" s="468"/>
    </row>
    <row r="233" spans="11:44" s="1" customFormat="1" ht="24" customHeight="1" x14ac:dyDescent="0.25">
      <c r="K233" s="149"/>
      <c r="M233" s="149"/>
      <c r="O233" s="149"/>
      <c r="Q233" s="143"/>
      <c r="R233" s="144"/>
      <c r="AG233" s="295"/>
      <c r="AH233" s="465"/>
      <c r="AI233" s="466"/>
      <c r="AJ233" s="467"/>
      <c r="AK233" s="468"/>
      <c r="AL233" s="465"/>
      <c r="AM233" s="468"/>
      <c r="AN233" s="469"/>
      <c r="AO233" s="468"/>
      <c r="AP233" s="470"/>
      <c r="AQ233" s="468"/>
      <c r="AR233" s="468"/>
    </row>
    <row r="234" spans="11:44" s="1" customFormat="1" ht="24" customHeight="1" x14ac:dyDescent="0.25">
      <c r="K234" s="149"/>
      <c r="M234" s="149"/>
      <c r="O234" s="149"/>
      <c r="Q234" s="143"/>
      <c r="R234" s="144"/>
      <c r="AG234" s="295"/>
      <c r="AH234" s="465"/>
      <c r="AI234" s="466"/>
      <c r="AJ234" s="467"/>
      <c r="AK234" s="468"/>
      <c r="AL234" s="465"/>
      <c r="AM234" s="468"/>
      <c r="AN234" s="469"/>
      <c r="AO234" s="468"/>
      <c r="AP234" s="470"/>
      <c r="AQ234" s="468"/>
      <c r="AR234" s="468"/>
    </row>
    <row r="235" spans="11:44" s="1" customFormat="1" ht="24" customHeight="1" x14ac:dyDescent="0.25">
      <c r="K235" s="149"/>
      <c r="M235" s="149"/>
      <c r="O235" s="149"/>
      <c r="Q235" s="143"/>
      <c r="R235" s="144"/>
      <c r="AG235" s="295"/>
      <c r="AH235" s="465"/>
      <c r="AI235" s="466"/>
      <c r="AJ235" s="467"/>
      <c r="AK235" s="468"/>
      <c r="AL235" s="465"/>
      <c r="AM235" s="468"/>
      <c r="AN235" s="469"/>
      <c r="AO235" s="468"/>
      <c r="AP235" s="470"/>
      <c r="AQ235" s="468"/>
      <c r="AR235" s="468"/>
    </row>
    <row r="236" spans="11:44" s="1" customFormat="1" ht="24" customHeight="1" x14ac:dyDescent="0.25">
      <c r="K236" s="149"/>
      <c r="M236" s="149"/>
      <c r="O236" s="149"/>
      <c r="Q236" s="143"/>
      <c r="R236" s="144"/>
      <c r="AG236" s="295"/>
      <c r="AH236" s="465"/>
      <c r="AI236" s="466"/>
      <c r="AJ236" s="467"/>
      <c r="AK236" s="468"/>
      <c r="AL236" s="465"/>
      <c r="AM236" s="468"/>
      <c r="AN236" s="469"/>
      <c r="AO236" s="468"/>
      <c r="AP236" s="470"/>
      <c r="AQ236" s="468"/>
      <c r="AR236" s="468"/>
    </row>
    <row r="237" spans="11:44" s="1" customFormat="1" ht="24" customHeight="1" x14ac:dyDescent="0.25">
      <c r="K237" s="149"/>
      <c r="M237" s="149"/>
      <c r="O237" s="149"/>
      <c r="Q237" s="143"/>
      <c r="R237" s="144"/>
      <c r="AG237" s="295"/>
      <c r="AH237" s="465"/>
      <c r="AI237" s="466"/>
      <c r="AJ237" s="467"/>
      <c r="AK237" s="468"/>
      <c r="AL237" s="465"/>
      <c r="AM237" s="468"/>
      <c r="AN237" s="469"/>
      <c r="AO237" s="468"/>
      <c r="AP237" s="470"/>
      <c r="AQ237" s="468"/>
      <c r="AR237" s="468"/>
    </row>
    <row r="238" spans="11:44" s="1" customFormat="1" ht="24" customHeight="1" x14ac:dyDescent="0.25">
      <c r="K238" s="149"/>
      <c r="M238" s="149"/>
      <c r="O238" s="149"/>
      <c r="Q238" s="143"/>
      <c r="R238" s="144"/>
      <c r="AG238" s="295"/>
      <c r="AH238" s="465"/>
      <c r="AI238" s="466"/>
      <c r="AJ238" s="467"/>
      <c r="AK238" s="468"/>
      <c r="AL238" s="465"/>
      <c r="AM238" s="468"/>
      <c r="AN238" s="469"/>
      <c r="AO238" s="468"/>
      <c r="AP238" s="470"/>
      <c r="AQ238" s="468"/>
      <c r="AR238" s="468"/>
    </row>
    <row r="239" spans="11:44" s="1" customFormat="1" ht="24" customHeight="1" x14ac:dyDescent="0.25">
      <c r="K239" s="149"/>
      <c r="M239" s="149"/>
      <c r="O239" s="149"/>
      <c r="Q239" s="143"/>
      <c r="R239" s="144"/>
      <c r="AG239" s="295"/>
      <c r="AH239" s="465"/>
      <c r="AI239" s="466"/>
      <c r="AJ239" s="467"/>
      <c r="AK239" s="468"/>
      <c r="AL239" s="465"/>
      <c r="AM239" s="468"/>
      <c r="AN239" s="469"/>
      <c r="AO239" s="468"/>
      <c r="AP239" s="470"/>
      <c r="AQ239" s="468"/>
      <c r="AR239" s="468"/>
    </row>
    <row r="240" spans="11:44" s="1" customFormat="1" ht="24" customHeight="1" x14ac:dyDescent="0.25">
      <c r="K240" s="149"/>
      <c r="M240" s="149"/>
      <c r="O240" s="149"/>
      <c r="Q240" s="143"/>
      <c r="R240" s="144"/>
      <c r="AG240" s="295"/>
      <c r="AH240" s="465"/>
      <c r="AI240" s="466"/>
      <c r="AJ240" s="467"/>
      <c r="AK240" s="468"/>
      <c r="AL240" s="465"/>
      <c r="AM240" s="468"/>
      <c r="AN240" s="469"/>
      <c r="AO240" s="468"/>
      <c r="AP240" s="470"/>
      <c r="AQ240" s="468"/>
      <c r="AR240" s="468"/>
    </row>
    <row r="241" spans="11:44" s="1" customFormat="1" ht="24" customHeight="1" x14ac:dyDescent="0.25">
      <c r="K241" s="149"/>
      <c r="M241" s="149"/>
      <c r="O241" s="149"/>
      <c r="Q241" s="143"/>
      <c r="R241" s="144"/>
      <c r="AG241" s="295"/>
      <c r="AH241" s="465"/>
      <c r="AI241" s="466"/>
      <c r="AJ241" s="467"/>
      <c r="AK241" s="468"/>
      <c r="AL241" s="465"/>
      <c r="AM241" s="468"/>
      <c r="AN241" s="469"/>
      <c r="AO241" s="468"/>
      <c r="AP241" s="470"/>
      <c r="AQ241" s="468"/>
      <c r="AR241" s="468"/>
    </row>
    <row r="242" spans="11:44" s="1" customFormat="1" ht="24" customHeight="1" x14ac:dyDescent="0.25">
      <c r="K242" s="149"/>
      <c r="M242" s="149"/>
      <c r="O242" s="149"/>
      <c r="Q242" s="143"/>
      <c r="R242" s="144"/>
      <c r="AG242" s="295"/>
      <c r="AH242" s="465"/>
      <c r="AI242" s="466"/>
      <c r="AJ242" s="467"/>
      <c r="AK242" s="468"/>
      <c r="AL242" s="465"/>
      <c r="AM242" s="468"/>
      <c r="AN242" s="469"/>
      <c r="AO242" s="468"/>
      <c r="AP242" s="470"/>
      <c r="AQ242" s="468"/>
      <c r="AR242" s="468"/>
    </row>
    <row r="243" spans="11:44" s="1" customFormat="1" ht="24" customHeight="1" x14ac:dyDescent="0.25">
      <c r="K243" s="149"/>
      <c r="M243" s="149"/>
      <c r="O243" s="149"/>
      <c r="Q243" s="143"/>
      <c r="R243" s="144"/>
      <c r="AG243" s="295"/>
      <c r="AH243" s="465"/>
      <c r="AI243" s="466"/>
      <c r="AJ243" s="467"/>
      <c r="AK243" s="468"/>
      <c r="AL243" s="465"/>
      <c r="AM243" s="468"/>
      <c r="AN243" s="469"/>
      <c r="AO243" s="468"/>
      <c r="AP243" s="470"/>
      <c r="AQ243" s="468"/>
      <c r="AR243" s="468"/>
    </row>
    <row r="244" spans="11:44" s="1" customFormat="1" ht="24" customHeight="1" x14ac:dyDescent="0.25">
      <c r="K244" s="149"/>
      <c r="M244" s="149"/>
      <c r="O244" s="149"/>
      <c r="Q244" s="143"/>
      <c r="R244" s="144"/>
      <c r="AG244" s="295"/>
      <c r="AH244" s="465"/>
      <c r="AI244" s="466"/>
      <c r="AJ244" s="467"/>
      <c r="AK244" s="468"/>
      <c r="AL244" s="465"/>
      <c r="AM244" s="468"/>
      <c r="AN244" s="469"/>
      <c r="AO244" s="468"/>
      <c r="AP244" s="470"/>
      <c r="AQ244" s="468"/>
      <c r="AR244" s="468"/>
    </row>
    <row r="245" spans="11:44" s="1" customFormat="1" ht="24" customHeight="1" x14ac:dyDescent="0.25">
      <c r="K245" s="149"/>
      <c r="M245" s="149"/>
      <c r="O245" s="149"/>
      <c r="Q245" s="143"/>
      <c r="R245" s="144"/>
      <c r="AG245" s="295"/>
      <c r="AH245" s="465"/>
      <c r="AI245" s="466"/>
      <c r="AJ245" s="467"/>
      <c r="AK245" s="468"/>
      <c r="AL245" s="465"/>
      <c r="AM245" s="468"/>
      <c r="AN245" s="469"/>
      <c r="AO245" s="468"/>
      <c r="AP245" s="470"/>
      <c r="AQ245" s="468"/>
      <c r="AR245" s="468"/>
    </row>
    <row r="246" spans="11:44" s="1" customFormat="1" ht="24" customHeight="1" x14ac:dyDescent="0.25">
      <c r="K246" s="149"/>
      <c r="M246" s="149"/>
      <c r="O246" s="149"/>
      <c r="Q246" s="143"/>
      <c r="R246" s="144"/>
      <c r="AG246" s="295"/>
      <c r="AH246" s="465"/>
      <c r="AI246" s="466"/>
      <c r="AJ246" s="467"/>
      <c r="AK246" s="468"/>
      <c r="AL246" s="465"/>
      <c r="AM246" s="468"/>
      <c r="AN246" s="469"/>
      <c r="AO246" s="468"/>
      <c r="AP246" s="470"/>
      <c r="AQ246" s="468"/>
      <c r="AR246" s="468"/>
    </row>
    <row r="247" spans="11:44" s="1" customFormat="1" ht="24" customHeight="1" x14ac:dyDescent="0.25">
      <c r="K247" s="149"/>
      <c r="M247" s="149"/>
      <c r="O247" s="149"/>
      <c r="Q247" s="143"/>
      <c r="R247" s="144"/>
      <c r="AG247" s="295"/>
      <c r="AH247" s="465"/>
      <c r="AI247" s="466"/>
      <c r="AJ247" s="467"/>
      <c r="AK247" s="468"/>
      <c r="AL247" s="465"/>
      <c r="AM247" s="468"/>
      <c r="AN247" s="469"/>
      <c r="AO247" s="468"/>
      <c r="AP247" s="470"/>
      <c r="AQ247" s="468"/>
      <c r="AR247" s="468"/>
    </row>
    <row r="248" spans="11:44" s="1" customFormat="1" ht="24" customHeight="1" x14ac:dyDescent="0.25">
      <c r="K248" s="149"/>
      <c r="M248" s="149"/>
      <c r="O248" s="149"/>
      <c r="Q248" s="143"/>
      <c r="R248" s="144"/>
      <c r="AG248" s="295"/>
      <c r="AH248" s="465"/>
      <c r="AI248" s="466"/>
      <c r="AJ248" s="467"/>
      <c r="AK248" s="468"/>
      <c r="AL248" s="465"/>
      <c r="AM248" s="468"/>
      <c r="AN248" s="469"/>
      <c r="AO248" s="468"/>
      <c r="AP248" s="470"/>
      <c r="AQ248" s="468"/>
      <c r="AR248" s="468"/>
    </row>
    <row r="249" spans="11:44" s="1" customFormat="1" ht="24" customHeight="1" x14ac:dyDescent="0.25">
      <c r="K249" s="149"/>
      <c r="M249" s="149"/>
      <c r="O249" s="149"/>
      <c r="Q249" s="143"/>
      <c r="R249" s="144"/>
      <c r="AG249" s="295"/>
      <c r="AH249" s="465"/>
      <c r="AI249" s="466"/>
      <c r="AJ249" s="467"/>
      <c r="AK249" s="468"/>
      <c r="AL249" s="465"/>
      <c r="AM249" s="468"/>
      <c r="AN249" s="469"/>
      <c r="AO249" s="468"/>
      <c r="AP249" s="470"/>
      <c r="AQ249" s="468"/>
      <c r="AR249" s="468"/>
    </row>
    <row r="250" spans="11:44" s="1" customFormat="1" ht="24" customHeight="1" x14ac:dyDescent="0.25">
      <c r="K250" s="149"/>
      <c r="M250" s="149"/>
      <c r="O250" s="149"/>
      <c r="Q250" s="143"/>
      <c r="R250" s="144"/>
      <c r="AG250" s="295"/>
      <c r="AH250" s="465"/>
      <c r="AI250" s="466"/>
      <c r="AJ250" s="467"/>
      <c r="AK250" s="468"/>
      <c r="AL250" s="465"/>
      <c r="AM250" s="468"/>
      <c r="AN250" s="469"/>
      <c r="AO250" s="468"/>
      <c r="AP250" s="470"/>
      <c r="AQ250" s="468"/>
      <c r="AR250" s="468"/>
    </row>
    <row r="251" spans="11:44" s="1" customFormat="1" ht="24" customHeight="1" x14ac:dyDescent="0.25">
      <c r="K251" s="149"/>
      <c r="M251" s="149"/>
      <c r="O251" s="149"/>
      <c r="Q251" s="143"/>
      <c r="R251" s="144"/>
      <c r="AG251" s="295"/>
      <c r="AH251" s="465"/>
      <c r="AI251" s="466"/>
      <c r="AJ251" s="467"/>
      <c r="AK251" s="468"/>
      <c r="AL251" s="465"/>
      <c r="AM251" s="468"/>
      <c r="AN251" s="469"/>
      <c r="AO251" s="468"/>
      <c r="AP251" s="470"/>
      <c r="AQ251" s="468"/>
      <c r="AR251" s="468"/>
    </row>
    <row r="252" spans="11:44" s="1" customFormat="1" ht="24" customHeight="1" x14ac:dyDescent="0.25">
      <c r="K252" s="149"/>
      <c r="M252" s="149"/>
      <c r="O252" s="149"/>
      <c r="Q252" s="143"/>
      <c r="R252" s="144"/>
      <c r="AG252" s="295"/>
      <c r="AH252" s="465"/>
      <c r="AI252" s="466"/>
      <c r="AJ252" s="467"/>
      <c r="AK252" s="468"/>
      <c r="AL252" s="465"/>
      <c r="AM252" s="468"/>
      <c r="AN252" s="469"/>
      <c r="AO252" s="468"/>
      <c r="AP252" s="470"/>
      <c r="AQ252" s="468"/>
      <c r="AR252" s="468"/>
    </row>
    <row r="253" spans="11:44" s="1" customFormat="1" ht="24" customHeight="1" x14ac:dyDescent="0.25">
      <c r="K253" s="149"/>
      <c r="M253" s="149"/>
      <c r="O253" s="149"/>
      <c r="Q253" s="143"/>
      <c r="R253" s="144"/>
      <c r="AG253" s="295"/>
      <c r="AH253" s="465"/>
      <c r="AI253" s="466"/>
      <c r="AJ253" s="467"/>
      <c r="AK253" s="468"/>
      <c r="AL253" s="465"/>
      <c r="AM253" s="468"/>
      <c r="AN253" s="469"/>
      <c r="AO253" s="468"/>
      <c r="AP253" s="470"/>
      <c r="AQ253" s="468"/>
      <c r="AR253" s="468"/>
    </row>
    <row r="254" spans="11:44" s="1" customFormat="1" ht="24" customHeight="1" x14ac:dyDescent="0.25">
      <c r="K254" s="149"/>
      <c r="M254" s="149"/>
      <c r="O254" s="149"/>
      <c r="Q254" s="143"/>
      <c r="R254" s="144"/>
      <c r="AG254" s="295"/>
      <c r="AH254" s="465"/>
      <c r="AI254" s="466"/>
      <c r="AJ254" s="467"/>
      <c r="AK254" s="468"/>
      <c r="AL254" s="465"/>
      <c r="AM254" s="468"/>
      <c r="AN254" s="469"/>
      <c r="AO254" s="468"/>
      <c r="AP254" s="470"/>
      <c r="AQ254" s="468"/>
      <c r="AR254" s="468"/>
    </row>
    <row r="255" spans="11:44" s="1" customFormat="1" ht="24" customHeight="1" x14ac:dyDescent="0.25">
      <c r="K255" s="149"/>
      <c r="M255" s="149"/>
      <c r="O255" s="149"/>
      <c r="Q255" s="143"/>
      <c r="R255" s="144"/>
      <c r="AG255" s="295"/>
      <c r="AH255" s="465"/>
      <c r="AI255" s="466"/>
      <c r="AJ255" s="467"/>
      <c r="AK255" s="468"/>
      <c r="AL255" s="465"/>
      <c r="AM255" s="468"/>
      <c r="AN255" s="469"/>
      <c r="AO255" s="468"/>
      <c r="AP255" s="470"/>
      <c r="AQ255" s="468"/>
      <c r="AR255" s="468"/>
    </row>
    <row r="256" spans="11:44" s="1" customFormat="1" ht="24" customHeight="1" x14ac:dyDescent="0.25">
      <c r="K256" s="149"/>
      <c r="M256" s="149"/>
      <c r="O256" s="149"/>
      <c r="Q256" s="143"/>
      <c r="R256" s="144"/>
      <c r="AG256" s="295"/>
      <c r="AH256" s="465"/>
      <c r="AI256" s="466"/>
      <c r="AJ256" s="467"/>
      <c r="AK256" s="468"/>
      <c r="AL256" s="465"/>
      <c r="AM256" s="468"/>
      <c r="AN256" s="469"/>
      <c r="AO256" s="468"/>
      <c r="AP256" s="470"/>
      <c r="AQ256" s="468"/>
      <c r="AR256" s="468"/>
    </row>
    <row r="257" spans="11:44" s="1" customFormat="1" ht="24" customHeight="1" x14ac:dyDescent="0.25">
      <c r="K257" s="149"/>
      <c r="M257" s="149"/>
      <c r="O257" s="149"/>
      <c r="Q257" s="143"/>
      <c r="R257" s="144"/>
      <c r="AG257" s="295"/>
      <c r="AH257" s="465"/>
      <c r="AI257" s="466"/>
      <c r="AJ257" s="467"/>
      <c r="AK257" s="468"/>
      <c r="AL257" s="465"/>
      <c r="AM257" s="468"/>
      <c r="AN257" s="469"/>
      <c r="AO257" s="468"/>
      <c r="AP257" s="470"/>
      <c r="AQ257" s="468"/>
      <c r="AR257" s="468"/>
    </row>
    <row r="258" spans="11:44" s="1" customFormat="1" ht="24" customHeight="1" x14ac:dyDescent="0.25">
      <c r="K258" s="149"/>
      <c r="M258" s="149"/>
      <c r="O258" s="149"/>
      <c r="Q258" s="143"/>
      <c r="R258" s="144"/>
      <c r="AG258" s="295"/>
      <c r="AH258" s="465"/>
      <c r="AI258" s="466"/>
      <c r="AJ258" s="467"/>
      <c r="AK258" s="468"/>
      <c r="AL258" s="465"/>
      <c r="AM258" s="468"/>
      <c r="AN258" s="469"/>
      <c r="AO258" s="468"/>
      <c r="AP258" s="470"/>
      <c r="AQ258" s="468"/>
      <c r="AR258" s="468"/>
    </row>
    <row r="259" spans="11:44" s="1" customFormat="1" ht="24" customHeight="1" x14ac:dyDescent="0.25">
      <c r="K259" s="149"/>
      <c r="M259" s="149"/>
      <c r="O259" s="149"/>
      <c r="Q259" s="143"/>
      <c r="R259" s="144"/>
      <c r="AG259" s="295"/>
      <c r="AH259" s="465"/>
      <c r="AI259" s="466"/>
      <c r="AJ259" s="467"/>
      <c r="AK259" s="468"/>
      <c r="AL259" s="465"/>
      <c r="AM259" s="468"/>
      <c r="AN259" s="469"/>
      <c r="AO259" s="468"/>
      <c r="AP259" s="470"/>
      <c r="AQ259" s="468"/>
      <c r="AR259" s="468"/>
    </row>
    <row r="260" spans="11:44" s="1" customFormat="1" ht="24" customHeight="1" x14ac:dyDescent="0.25">
      <c r="K260" s="149"/>
      <c r="M260" s="149"/>
      <c r="O260" s="149"/>
      <c r="Q260" s="143"/>
      <c r="R260" s="144"/>
      <c r="AG260" s="295"/>
      <c r="AH260" s="465"/>
      <c r="AI260" s="466"/>
      <c r="AJ260" s="467"/>
      <c r="AK260" s="468"/>
      <c r="AL260" s="465"/>
      <c r="AM260" s="468"/>
      <c r="AN260" s="469"/>
      <c r="AO260" s="468"/>
      <c r="AP260" s="470"/>
      <c r="AQ260" s="468"/>
      <c r="AR260" s="468"/>
    </row>
    <row r="261" spans="11:44" s="1" customFormat="1" ht="24" customHeight="1" x14ac:dyDescent="0.25">
      <c r="K261" s="149"/>
      <c r="M261" s="149"/>
      <c r="O261" s="149"/>
      <c r="Q261" s="143"/>
      <c r="R261" s="144"/>
      <c r="AG261" s="295"/>
      <c r="AH261" s="465"/>
      <c r="AI261" s="466"/>
      <c r="AJ261" s="467"/>
      <c r="AK261" s="468"/>
      <c r="AL261" s="465"/>
      <c r="AM261" s="468"/>
      <c r="AN261" s="469"/>
      <c r="AO261" s="468"/>
      <c r="AP261" s="470"/>
      <c r="AQ261" s="468"/>
      <c r="AR261" s="468"/>
    </row>
    <row r="262" spans="11:44" s="1" customFormat="1" ht="24" customHeight="1" x14ac:dyDescent="0.25">
      <c r="K262" s="149"/>
      <c r="M262" s="149"/>
      <c r="O262" s="149"/>
      <c r="Q262" s="143"/>
      <c r="R262" s="144"/>
      <c r="AG262" s="295"/>
      <c r="AH262" s="465"/>
      <c r="AI262" s="466"/>
      <c r="AJ262" s="467"/>
      <c r="AK262" s="468"/>
      <c r="AL262" s="465"/>
      <c r="AM262" s="468"/>
      <c r="AN262" s="469"/>
      <c r="AO262" s="468"/>
      <c r="AP262" s="470"/>
      <c r="AQ262" s="468"/>
      <c r="AR262" s="468"/>
    </row>
    <row r="263" spans="11:44" s="1" customFormat="1" ht="24" customHeight="1" x14ac:dyDescent="0.25">
      <c r="K263" s="149"/>
      <c r="M263" s="149"/>
      <c r="O263" s="149"/>
      <c r="Q263" s="143"/>
      <c r="R263" s="144"/>
      <c r="AG263" s="295"/>
      <c r="AH263" s="465"/>
      <c r="AI263" s="466"/>
      <c r="AJ263" s="467"/>
      <c r="AK263" s="468"/>
      <c r="AL263" s="465"/>
      <c r="AM263" s="468"/>
      <c r="AN263" s="469"/>
      <c r="AO263" s="468"/>
      <c r="AP263" s="470"/>
      <c r="AQ263" s="468"/>
      <c r="AR263" s="468"/>
    </row>
    <row r="264" spans="11:44" s="1" customFormat="1" ht="24" customHeight="1" x14ac:dyDescent="0.25">
      <c r="K264" s="149"/>
      <c r="M264" s="149"/>
      <c r="O264" s="149"/>
      <c r="Q264" s="143"/>
      <c r="R264" s="144"/>
      <c r="AG264" s="295"/>
      <c r="AH264" s="465"/>
      <c r="AI264" s="466"/>
      <c r="AJ264" s="467"/>
      <c r="AK264" s="468"/>
      <c r="AL264" s="465"/>
      <c r="AM264" s="468"/>
      <c r="AN264" s="469"/>
      <c r="AO264" s="468"/>
      <c r="AP264" s="470"/>
      <c r="AQ264" s="468"/>
      <c r="AR264" s="468"/>
    </row>
    <row r="265" spans="11:44" s="1" customFormat="1" ht="24" customHeight="1" x14ac:dyDescent="0.25">
      <c r="K265" s="149"/>
      <c r="M265" s="149"/>
      <c r="O265" s="149"/>
      <c r="Q265" s="143"/>
      <c r="R265" s="144"/>
      <c r="AG265" s="295"/>
      <c r="AH265" s="465"/>
      <c r="AI265" s="466"/>
      <c r="AJ265" s="467"/>
      <c r="AK265" s="468"/>
      <c r="AL265" s="465"/>
      <c r="AM265" s="468"/>
      <c r="AN265" s="469"/>
      <c r="AO265" s="468"/>
      <c r="AP265" s="470"/>
      <c r="AQ265" s="468"/>
      <c r="AR265" s="468"/>
    </row>
    <row r="266" spans="11:44" s="1" customFormat="1" ht="24" customHeight="1" x14ac:dyDescent="0.25">
      <c r="K266" s="149"/>
      <c r="M266" s="149"/>
      <c r="O266" s="149"/>
      <c r="Q266" s="143"/>
      <c r="R266" s="144"/>
      <c r="AG266" s="295"/>
      <c r="AH266" s="465"/>
      <c r="AI266" s="466"/>
      <c r="AJ266" s="467"/>
      <c r="AK266" s="468"/>
      <c r="AL266" s="465"/>
      <c r="AM266" s="468"/>
      <c r="AN266" s="469"/>
      <c r="AO266" s="468"/>
      <c r="AP266" s="470"/>
      <c r="AQ266" s="468"/>
      <c r="AR266" s="468"/>
    </row>
    <row r="267" spans="11:44" s="1" customFormat="1" ht="24" customHeight="1" x14ac:dyDescent="0.25">
      <c r="K267" s="149"/>
      <c r="M267" s="149"/>
      <c r="O267" s="149"/>
      <c r="Q267" s="143"/>
      <c r="R267" s="144"/>
      <c r="AG267" s="295"/>
      <c r="AH267" s="465"/>
      <c r="AI267" s="466"/>
      <c r="AJ267" s="467"/>
      <c r="AK267" s="468"/>
      <c r="AL267" s="465"/>
      <c r="AM267" s="468"/>
      <c r="AN267" s="469"/>
      <c r="AO267" s="468"/>
      <c r="AP267" s="470"/>
      <c r="AQ267" s="468"/>
      <c r="AR267" s="468"/>
    </row>
    <row r="268" spans="11:44" s="1" customFormat="1" ht="24" customHeight="1" x14ac:dyDescent="0.25">
      <c r="K268" s="149"/>
      <c r="M268" s="149"/>
      <c r="O268" s="149"/>
      <c r="Q268" s="143"/>
      <c r="R268" s="144"/>
      <c r="AG268" s="295"/>
      <c r="AH268" s="465"/>
      <c r="AI268" s="466"/>
      <c r="AJ268" s="467"/>
      <c r="AK268" s="468"/>
      <c r="AL268" s="465"/>
      <c r="AM268" s="468"/>
      <c r="AN268" s="469"/>
      <c r="AO268" s="468"/>
      <c r="AP268" s="470"/>
      <c r="AQ268" s="468"/>
      <c r="AR268" s="468"/>
    </row>
    <row r="269" spans="11:44" s="1" customFormat="1" ht="24" customHeight="1" x14ac:dyDescent="0.25">
      <c r="K269" s="149"/>
      <c r="M269" s="149"/>
      <c r="O269" s="149"/>
      <c r="Q269" s="143"/>
      <c r="R269" s="144"/>
      <c r="AG269" s="295"/>
      <c r="AH269" s="465"/>
      <c r="AI269" s="466"/>
      <c r="AJ269" s="467"/>
      <c r="AK269" s="468"/>
      <c r="AL269" s="465"/>
      <c r="AM269" s="468"/>
      <c r="AN269" s="469"/>
      <c r="AO269" s="468"/>
      <c r="AP269" s="470"/>
      <c r="AQ269" s="468"/>
      <c r="AR269" s="468"/>
    </row>
    <row r="270" spans="11:44" s="1" customFormat="1" ht="24" customHeight="1" x14ac:dyDescent="0.25">
      <c r="K270" s="149"/>
      <c r="M270" s="149"/>
      <c r="O270" s="149"/>
      <c r="Q270" s="143"/>
      <c r="R270" s="144"/>
      <c r="AG270" s="295"/>
      <c r="AH270" s="465"/>
      <c r="AI270" s="466"/>
      <c r="AJ270" s="467"/>
      <c r="AK270" s="468"/>
      <c r="AL270" s="465"/>
      <c r="AM270" s="468"/>
      <c r="AN270" s="469"/>
      <c r="AO270" s="468"/>
      <c r="AP270" s="470"/>
      <c r="AQ270" s="468"/>
      <c r="AR270" s="468"/>
    </row>
    <row r="271" spans="11:44" s="1" customFormat="1" ht="24" customHeight="1" x14ac:dyDescent="0.25">
      <c r="K271" s="149"/>
      <c r="M271" s="149"/>
      <c r="O271" s="149"/>
      <c r="Q271" s="143"/>
      <c r="R271" s="144"/>
      <c r="AG271" s="295"/>
      <c r="AH271" s="465"/>
      <c r="AI271" s="466"/>
      <c r="AJ271" s="467"/>
      <c r="AK271" s="468"/>
      <c r="AL271" s="465"/>
      <c r="AM271" s="468"/>
      <c r="AN271" s="469"/>
      <c r="AO271" s="468"/>
      <c r="AP271" s="470"/>
      <c r="AQ271" s="468"/>
      <c r="AR271" s="468"/>
    </row>
    <row r="272" spans="11:44" s="1" customFormat="1" ht="24" customHeight="1" x14ac:dyDescent="0.25">
      <c r="K272" s="149"/>
      <c r="M272" s="149"/>
      <c r="O272" s="149"/>
      <c r="Q272" s="143"/>
      <c r="R272" s="144"/>
      <c r="AG272" s="295"/>
      <c r="AH272" s="465"/>
      <c r="AI272" s="466"/>
      <c r="AJ272" s="467"/>
      <c r="AK272" s="468"/>
      <c r="AL272" s="465"/>
      <c r="AM272" s="468"/>
      <c r="AN272" s="469"/>
      <c r="AO272" s="468"/>
      <c r="AP272" s="470"/>
      <c r="AQ272" s="468"/>
      <c r="AR272" s="468"/>
    </row>
    <row r="273" spans="11:44" s="1" customFormat="1" ht="24" customHeight="1" x14ac:dyDescent="0.25">
      <c r="K273" s="149"/>
      <c r="M273" s="149"/>
      <c r="O273" s="149"/>
      <c r="Q273" s="143"/>
      <c r="R273" s="144"/>
      <c r="AG273" s="295"/>
      <c r="AH273" s="465"/>
      <c r="AI273" s="466"/>
      <c r="AJ273" s="467"/>
      <c r="AK273" s="468"/>
      <c r="AL273" s="465"/>
      <c r="AM273" s="468"/>
      <c r="AN273" s="469"/>
      <c r="AO273" s="468"/>
      <c r="AP273" s="470"/>
      <c r="AQ273" s="468"/>
      <c r="AR273" s="468"/>
    </row>
    <row r="274" spans="11:44" s="1" customFormat="1" ht="24" customHeight="1" x14ac:dyDescent="0.25">
      <c r="K274" s="149"/>
      <c r="M274" s="149"/>
      <c r="O274" s="149"/>
      <c r="Q274" s="143"/>
      <c r="R274" s="144"/>
      <c r="AG274" s="295"/>
      <c r="AH274" s="465"/>
      <c r="AI274" s="466"/>
      <c r="AJ274" s="467"/>
      <c r="AK274" s="468"/>
      <c r="AL274" s="465"/>
      <c r="AM274" s="468"/>
      <c r="AN274" s="469"/>
      <c r="AO274" s="468"/>
      <c r="AP274" s="470"/>
      <c r="AQ274" s="468"/>
      <c r="AR274" s="468"/>
    </row>
    <row r="275" spans="11:44" s="1" customFormat="1" ht="24" customHeight="1" x14ac:dyDescent="0.25">
      <c r="K275" s="149"/>
      <c r="M275" s="149"/>
      <c r="O275" s="149"/>
      <c r="Q275" s="143"/>
      <c r="R275" s="144"/>
      <c r="AG275" s="295"/>
      <c r="AH275" s="465"/>
      <c r="AI275" s="466"/>
      <c r="AJ275" s="467"/>
      <c r="AK275" s="468"/>
      <c r="AL275" s="465"/>
      <c r="AM275" s="468"/>
      <c r="AN275" s="469"/>
      <c r="AO275" s="468"/>
      <c r="AP275" s="470"/>
      <c r="AQ275" s="468"/>
      <c r="AR275" s="468"/>
    </row>
    <row r="276" spans="11:44" s="1" customFormat="1" ht="24" customHeight="1" x14ac:dyDescent="0.25">
      <c r="K276" s="149"/>
      <c r="M276" s="149"/>
      <c r="O276" s="149"/>
      <c r="Q276" s="143"/>
      <c r="R276" s="144"/>
      <c r="AG276" s="295"/>
      <c r="AH276" s="465"/>
      <c r="AI276" s="466"/>
      <c r="AJ276" s="467"/>
      <c r="AK276" s="468"/>
      <c r="AL276" s="465"/>
      <c r="AM276" s="468"/>
      <c r="AN276" s="469"/>
      <c r="AO276" s="468"/>
      <c r="AP276" s="470"/>
      <c r="AQ276" s="468"/>
      <c r="AR276" s="468"/>
    </row>
    <row r="277" spans="11:44" s="1" customFormat="1" ht="24" customHeight="1" x14ac:dyDescent="0.25">
      <c r="K277" s="149"/>
      <c r="M277" s="149"/>
      <c r="O277" s="149"/>
      <c r="Q277" s="143"/>
      <c r="R277" s="144"/>
      <c r="AG277" s="295"/>
      <c r="AH277" s="465"/>
      <c r="AI277" s="466"/>
      <c r="AJ277" s="467"/>
      <c r="AK277" s="468"/>
      <c r="AL277" s="465"/>
      <c r="AM277" s="468"/>
      <c r="AN277" s="469"/>
      <c r="AO277" s="468"/>
      <c r="AP277" s="470"/>
      <c r="AQ277" s="468"/>
      <c r="AR277" s="468"/>
    </row>
    <row r="278" spans="11:44" s="1" customFormat="1" ht="24" customHeight="1" x14ac:dyDescent="0.25">
      <c r="K278" s="149"/>
      <c r="M278" s="149"/>
      <c r="O278" s="149"/>
      <c r="Q278" s="143"/>
      <c r="R278" s="144"/>
      <c r="AG278" s="295"/>
      <c r="AH278" s="465"/>
      <c r="AI278" s="466"/>
      <c r="AJ278" s="467"/>
      <c r="AK278" s="468"/>
      <c r="AL278" s="465"/>
      <c r="AM278" s="468"/>
      <c r="AN278" s="469"/>
      <c r="AO278" s="468"/>
      <c r="AP278" s="470"/>
      <c r="AQ278" s="468"/>
      <c r="AR278" s="468"/>
    </row>
    <row r="279" spans="11:44" s="1" customFormat="1" ht="24" customHeight="1" x14ac:dyDescent="0.25">
      <c r="K279" s="149"/>
      <c r="M279" s="149"/>
      <c r="O279" s="149"/>
      <c r="Q279" s="143"/>
      <c r="R279" s="144"/>
      <c r="AG279" s="295"/>
      <c r="AH279" s="465"/>
      <c r="AI279" s="466"/>
      <c r="AJ279" s="467"/>
      <c r="AK279" s="468"/>
      <c r="AL279" s="465"/>
      <c r="AM279" s="468"/>
      <c r="AN279" s="469"/>
      <c r="AO279" s="468"/>
      <c r="AP279" s="470"/>
      <c r="AQ279" s="468"/>
      <c r="AR279" s="468"/>
    </row>
    <row r="280" spans="11:44" s="1" customFormat="1" ht="24" customHeight="1" x14ac:dyDescent="0.25">
      <c r="K280" s="149"/>
      <c r="M280" s="149"/>
      <c r="O280" s="149"/>
      <c r="Q280" s="143"/>
      <c r="R280" s="144"/>
      <c r="AG280" s="295"/>
      <c r="AH280" s="465"/>
      <c r="AI280" s="466"/>
      <c r="AJ280" s="467"/>
      <c r="AK280" s="468"/>
      <c r="AL280" s="465"/>
      <c r="AM280" s="468"/>
      <c r="AN280" s="469"/>
      <c r="AO280" s="468"/>
      <c r="AP280" s="470"/>
      <c r="AQ280" s="468"/>
      <c r="AR280" s="468"/>
    </row>
    <row r="281" spans="11:44" s="1" customFormat="1" ht="24" customHeight="1" x14ac:dyDescent="0.25">
      <c r="K281" s="149"/>
      <c r="M281" s="149"/>
      <c r="O281" s="149"/>
      <c r="Q281" s="143"/>
      <c r="R281" s="144"/>
      <c r="AG281" s="295"/>
      <c r="AH281" s="465"/>
      <c r="AI281" s="466"/>
      <c r="AJ281" s="467"/>
      <c r="AK281" s="468"/>
      <c r="AL281" s="465"/>
      <c r="AM281" s="468"/>
      <c r="AN281" s="469"/>
      <c r="AO281" s="468"/>
      <c r="AP281" s="470"/>
      <c r="AQ281" s="468"/>
      <c r="AR281" s="468"/>
    </row>
    <row r="282" spans="11:44" s="1" customFormat="1" ht="24" customHeight="1" x14ac:dyDescent="0.25">
      <c r="K282" s="149"/>
      <c r="M282" s="149"/>
      <c r="O282" s="149"/>
      <c r="Q282" s="143"/>
      <c r="R282" s="144"/>
      <c r="AG282" s="295"/>
      <c r="AH282" s="465"/>
      <c r="AI282" s="466"/>
      <c r="AJ282" s="467"/>
      <c r="AK282" s="468"/>
      <c r="AL282" s="465"/>
      <c r="AM282" s="468"/>
      <c r="AN282" s="469"/>
      <c r="AO282" s="468"/>
      <c r="AP282" s="470"/>
      <c r="AQ282" s="468"/>
      <c r="AR282" s="468"/>
    </row>
    <row r="283" spans="11:44" s="1" customFormat="1" ht="24" customHeight="1" x14ac:dyDescent="0.25">
      <c r="K283" s="149"/>
      <c r="M283" s="149"/>
      <c r="O283" s="149"/>
      <c r="Q283" s="143"/>
      <c r="R283" s="144"/>
      <c r="AG283" s="295"/>
      <c r="AH283" s="465"/>
      <c r="AI283" s="466"/>
      <c r="AJ283" s="467"/>
      <c r="AK283" s="468"/>
      <c r="AL283" s="465"/>
      <c r="AM283" s="468"/>
      <c r="AN283" s="469"/>
      <c r="AO283" s="468"/>
      <c r="AP283" s="470"/>
      <c r="AQ283" s="468"/>
      <c r="AR283" s="468"/>
    </row>
    <row r="284" spans="11:44" s="1" customFormat="1" ht="24" customHeight="1" x14ac:dyDescent="0.25">
      <c r="K284" s="149"/>
      <c r="M284" s="149"/>
      <c r="O284" s="149"/>
      <c r="Q284" s="143"/>
      <c r="R284" s="144"/>
      <c r="AG284" s="295"/>
      <c r="AH284" s="465"/>
      <c r="AI284" s="466"/>
      <c r="AJ284" s="467"/>
      <c r="AK284" s="468"/>
      <c r="AL284" s="465"/>
      <c r="AM284" s="468"/>
      <c r="AN284" s="469"/>
      <c r="AO284" s="468"/>
      <c r="AP284" s="470"/>
      <c r="AQ284" s="468"/>
      <c r="AR284" s="468"/>
    </row>
    <row r="285" spans="11:44" s="1" customFormat="1" ht="24" customHeight="1" x14ac:dyDescent="0.25">
      <c r="K285" s="149"/>
      <c r="M285" s="149"/>
      <c r="O285" s="149"/>
      <c r="Q285" s="143"/>
      <c r="R285" s="144"/>
      <c r="AG285" s="295"/>
      <c r="AH285" s="465"/>
      <c r="AI285" s="466"/>
      <c r="AJ285" s="467"/>
      <c r="AK285" s="468"/>
      <c r="AL285" s="465"/>
      <c r="AM285" s="468"/>
      <c r="AN285" s="469"/>
      <c r="AO285" s="468"/>
      <c r="AP285" s="470"/>
      <c r="AQ285" s="468"/>
      <c r="AR285" s="468"/>
    </row>
    <row r="286" spans="11:44" s="1" customFormat="1" ht="24" customHeight="1" x14ac:dyDescent="0.25">
      <c r="K286" s="149"/>
      <c r="M286" s="149"/>
      <c r="O286" s="149"/>
      <c r="Q286" s="143"/>
      <c r="R286" s="144"/>
      <c r="AG286" s="295"/>
      <c r="AH286" s="465"/>
      <c r="AI286" s="466"/>
      <c r="AJ286" s="467"/>
      <c r="AK286" s="468"/>
      <c r="AL286" s="465"/>
      <c r="AM286" s="468"/>
      <c r="AN286" s="469"/>
      <c r="AO286" s="468"/>
      <c r="AP286" s="470"/>
      <c r="AQ286" s="468"/>
      <c r="AR286" s="468"/>
    </row>
    <row r="287" spans="11:44" s="1" customFormat="1" ht="24" customHeight="1" x14ac:dyDescent="0.25">
      <c r="K287" s="149"/>
      <c r="M287" s="149"/>
      <c r="O287" s="149"/>
      <c r="Q287" s="143"/>
      <c r="R287" s="144"/>
      <c r="AG287" s="295"/>
      <c r="AH287" s="465"/>
      <c r="AI287" s="466"/>
      <c r="AJ287" s="467"/>
      <c r="AK287" s="468"/>
      <c r="AL287" s="465"/>
      <c r="AM287" s="468"/>
      <c r="AN287" s="469"/>
      <c r="AO287" s="468"/>
      <c r="AP287" s="470"/>
      <c r="AQ287" s="468"/>
      <c r="AR287" s="468"/>
    </row>
    <row r="288" spans="11:44" s="1" customFormat="1" ht="24" customHeight="1" x14ac:dyDescent="0.25">
      <c r="K288" s="149"/>
      <c r="M288" s="149"/>
      <c r="O288" s="149"/>
      <c r="Q288" s="143"/>
      <c r="R288" s="144"/>
      <c r="AG288" s="295"/>
      <c r="AH288" s="465"/>
      <c r="AI288" s="466"/>
      <c r="AJ288" s="467"/>
      <c r="AK288" s="468"/>
      <c r="AL288" s="465"/>
      <c r="AM288" s="468"/>
      <c r="AN288" s="469"/>
      <c r="AO288" s="468"/>
      <c r="AP288" s="470"/>
      <c r="AQ288" s="468"/>
      <c r="AR288" s="468"/>
    </row>
    <row r="289" spans="11:44" s="1" customFormat="1" ht="24" customHeight="1" x14ac:dyDescent="0.25">
      <c r="K289" s="149"/>
      <c r="M289" s="149"/>
      <c r="O289" s="149"/>
      <c r="Q289" s="143"/>
      <c r="R289" s="144"/>
      <c r="AG289" s="295"/>
      <c r="AH289" s="465"/>
      <c r="AI289" s="466"/>
      <c r="AJ289" s="467"/>
      <c r="AK289" s="468"/>
      <c r="AL289" s="465"/>
      <c r="AM289" s="468"/>
      <c r="AN289" s="469"/>
      <c r="AO289" s="468"/>
      <c r="AP289" s="470"/>
      <c r="AQ289" s="468"/>
      <c r="AR289" s="468"/>
    </row>
    <row r="290" spans="11:44" s="1" customFormat="1" ht="24" customHeight="1" x14ac:dyDescent="0.25">
      <c r="K290" s="149"/>
      <c r="M290" s="149"/>
      <c r="O290" s="149"/>
      <c r="Q290" s="143"/>
      <c r="R290" s="144"/>
      <c r="AG290" s="295"/>
      <c r="AH290" s="465"/>
      <c r="AI290" s="466"/>
      <c r="AJ290" s="467"/>
      <c r="AK290" s="468"/>
      <c r="AL290" s="465"/>
      <c r="AM290" s="468"/>
      <c r="AN290" s="469"/>
      <c r="AO290" s="468"/>
      <c r="AP290" s="470"/>
      <c r="AQ290" s="468"/>
      <c r="AR290" s="468"/>
    </row>
    <row r="291" spans="11:44" s="1" customFormat="1" ht="24" customHeight="1" x14ac:dyDescent="0.25">
      <c r="K291" s="149"/>
      <c r="M291" s="149"/>
      <c r="O291" s="149"/>
      <c r="Q291" s="143"/>
      <c r="R291" s="144"/>
      <c r="AG291" s="295"/>
      <c r="AH291" s="465"/>
      <c r="AI291" s="466"/>
      <c r="AJ291" s="467"/>
      <c r="AK291" s="468"/>
      <c r="AL291" s="465"/>
      <c r="AM291" s="468"/>
      <c r="AN291" s="469"/>
      <c r="AO291" s="468"/>
      <c r="AP291" s="470"/>
      <c r="AQ291" s="468"/>
      <c r="AR291" s="468"/>
    </row>
    <row r="292" spans="11:44" s="1" customFormat="1" ht="24" customHeight="1" x14ac:dyDescent="0.25">
      <c r="K292" s="149"/>
      <c r="M292" s="149"/>
      <c r="O292" s="149"/>
      <c r="Q292" s="143"/>
      <c r="R292" s="144"/>
      <c r="AG292" s="295"/>
      <c r="AH292" s="465"/>
      <c r="AI292" s="466"/>
      <c r="AJ292" s="467"/>
      <c r="AK292" s="468"/>
      <c r="AL292" s="465"/>
      <c r="AM292" s="468"/>
      <c r="AN292" s="469"/>
      <c r="AO292" s="468"/>
      <c r="AP292" s="470"/>
      <c r="AQ292" s="468"/>
      <c r="AR292" s="468"/>
    </row>
    <row r="293" spans="11:44" s="1" customFormat="1" ht="24" customHeight="1" x14ac:dyDescent="0.25">
      <c r="K293" s="149"/>
      <c r="M293" s="149"/>
      <c r="O293" s="149"/>
      <c r="Q293" s="143"/>
      <c r="R293" s="144"/>
      <c r="AG293" s="295"/>
      <c r="AH293" s="465"/>
      <c r="AI293" s="466"/>
      <c r="AJ293" s="467"/>
      <c r="AK293" s="468"/>
      <c r="AL293" s="465"/>
      <c r="AM293" s="468"/>
      <c r="AN293" s="469"/>
      <c r="AO293" s="468"/>
      <c r="AP293" s="470"/>
      <c r="AQ293" s="468"/>
      <c r="AR293" s="468"/>
    </row>
    <row r="294" spans="11:44" s="1" customFormat="1" ht="24" customHeight="1" x14ac:dyDescent="0.25">
      <c r="K294" s="149"/>
      <c r="M294" s="149"/>
      <c r="O294" s="149"/>
      <c r="Q294" s="143"/>
      <c r="R294" s="144"/>
      <c r="AG294" s="295"/>
      <c r="AH294" s="465"/>
      <c r="AI294" s="466"/>
      <c r="AJ294" s="467"/>
      <c r="AK294" s="468"/>
      <c r="AL294" s="465"/>
      <c r="AM294" s="468"/>
      <c r="AN294" s="469"/>
      <c r="AO294" s="468"/>
      <c r="AP294" s="470"/>
      <c r="AQ294" s="468"/>
      <c r="AR294" s="468"/>
    </row>
    <row r="295" spans="11:44" s="1" customFormat="1" ht="24" customHeight="1" x14ac:dyDescent="0.25">
      <c r="K295" s="149"/>
      <c r="M295" s="149"/>
      <c r="O295" s="149"/>
      <c r="Q295" s="143"/>
      <c r="R295" s="144"/>
      <c r="AG295" s="295"/>
      <c r="AH295" s="465"/>
      <c r="AI295" s="466"/>
      <c r="AJ295" s="467"/>
      <c r="AK295" s="468"/>
      <c r="AL295" s="465"/>
      <c r="AM295" s="468"/>
      <c r="AN295" s="469"/>
      <c r="AO295" s="468"/>
      <c r="AP295" s="470"/>
      <c r="AQ295" s="468"/>
      <c r="AR295" s="468"/>
    </row>
    <row r="296" spans="11:44" s="1" customFormat="1" ht="24" customHeight="1" x14ac:dyDescent="0.25">
      <c r="K296" s="149"/>
      <c r="M296" s="149"/>
      <c r="O296" s="149"/>
      <c r="Q296" s="143"/>
      <c r="R296" s="144"/>
      <c r="AG296" s="295"/>
      <c r="AH296" s="465"/>
      <c r="AI296" s="466"/>
      <c r="AJ296" s="467"/>
      <c r="AK296" s="468"/>
      <c r="AL296" s="465"/>
      <c r="AM296" s="468"/>
      <c r="AN296" s="469"/>
      <c r="AO296" s="468"/>
      <c r="AP296" s="470"/>
      <c r="AQ296" s="468"/>
      <c r="AR296" s="468"/>
    </row>
    <row r="297" spans="11:44" s="1" customFormat="1" ht="24" customHeight="1" x14ac:dyDescent="0.25">
      <c r="K297" s="149"/>
      <c r="M297" s="149"/>
      <c r="O297" s="149"/>
      <c r="Q297" s="143"/>
      <c r="R297" s="144"/>
      <c r="AG297" s="295"/>
      <c r="AH297" s="465"/>
      <c r="AI297" s="466"/>
      <c r="AJ297" s="467"/>
      <c r="AK297" s="468"/>
      <c r="AL297" s="465"/>
      <c r="AM297" s="468"/>
      <c r="AN297" s="469"/>
      <c r="AO297" s="468"/>
      <c r="AP297" s="470"/>
      <c r="AQ297" s="468"/>
      <c r="AR297" s="468"/>
    </row>
    <row r="298" spans="11:44" s="1" customFormat="1" ht="24" customHeight="1" x14ac:dyDescent="0.25">
      <c r="K298" s="149"/>
      <c r="M298" s="149"/>
      <c r="O298" s="149"/>
      <c r="Q298" s="143"/>
      <c r="R298" s="144"/>
      <c r="AG298" s="295"/>
      <c r="AH298" s="465"/>
      <c r="AI298" s="466"/>
      <c r="AJ298" s="467"/>
      <c r="AK298" s="468"/>
      <c r="AL298" s="465"/>
      <c r="AM298" s="468"/>
      <c r="AN298" s="469"/>
      <c r="AO298" s="468"/>
      <c r="AP298" s="470"/>
      <c r="AQ298" s="468"/>
      <c r="AR298" s="468"/>
    </row>
    <row r="299" spans="11:44" s="1" customFormat="1" ht="24" customHeight="1" x14ac:dyDescent="0.25">
      <c r="K299" s="149"/>
      <c r="M299" s="149"/>
      <c r="O299" s="149"/>
      <c r="Q299" s="143"/>
      <c r="R299" s="144"/>
      <c r="AG299" s="295"/>
      <c r="AH299" s="465"/>
      <c r="AI299" s="466"/>
      <c r="AJ299" s="467"/>
      <c r="AK299" s="468"/>
      <c r="AL299" s="465"/>
      <c r="AM299" s="468"/>
      <c r="AN299" s="469"/>
      <c r="AO299" s="468"/>
      <c r="AP299" s="470"/>
      <c r="AQ299" s="468"/>
      <c r="AR299" s="468"/>
    </row>
    <row r="300" spans="11:44" s="1" customFormat="1" ht="24" customHeight="1" x14ac:dyDescent="0.25">
      <c r="K300" s="149"/>
      <c r="M300" s="149"/>
      <c r="O300" s="149"/>
      <c r="Q300" s="143"/>
      <c r="R300" s="144"/>
      <c r="AG300" s="295"/>
      <c r="AH300" s="465"/>
      <c r="AI300" s="466"/>
      <c r="AJ300" s="467"/>
      <c r="AK300" s="468"/>
      <c r="AL300" s="465"/>
      <c r="AM300" s="468"/>
      <c r="AN300" s="469"/>
      <c r="AO300" s="468"/>
      <c r="AP300" s="470"/>
      <c r="AQ300" s="468"/>
      <c r="AR300" s="468"/>
    </row>
    <row r="301" spans="11:44" s="1" customFormat="1" ht="24" customHeight="1" x14ac:dyDescent="0.25">
      <c r="K301" s="149"/>
      <c r="M301" s="149"/>
      <c r="O301" s="149"/>
      <c r="Q301" s="143"/>
      <c r="R301" s="144"/>
      <c r="AG301" s="295"/>
      <c r="AH301" s="465"/>
      <c r="AI301" s="466"/>
      <c r="AJ301" s="467"/>
      <c r="AK301" s="468"/>
      <c r="AL301" s="465"/>
      <c r="AM301" s="468"/>
      <c r="AN301" s="469"/>
      <c r="AO301" s="468"/>
      <c r="AP301" s="470"/>
      <c r="AQ301" s="468"/>
      <c r="AR301" s="468"/>
    </row>
    <row r="302" spans="11:44" s="1" customFormat="1" ht="24" customHeight="1" x14ac:dyDescent="0.25">
      <c r="K302" s="149"/>
      <c r="M302" s="149"/>
      <c r="O302" s="149"/>
      <c r="Q302" s="143"/>
      <c r="R302" s="144"/>
      <c r="AG302" s="295"/>
      <c r="AH302" s="465"/>
      <c r="AI302" s="466"/>
      <c r="AJ302" s="467"/>
      <c r="AK302" s="468"/>
      <c r="AL302" s="465"/>
      <c r="AM302" s="468"/>
      <c r="AN302" s="469"/>
      <c r="AO302" s="468"/>
      <c r="AP302" s="470"/>
      <c r="AQ302" s="468"/>
      <c r="AR302" s="468"/>
    </row>
    <row r="303" spans="11:44" s="1" customFormat="1" ht="24" customHeight="1" x14ac:dyDescent="0.25">
      <c r="K303" s="149"/>
      <c r="M303" s="149"/>
      <c r="O303" s="149"/>
      <c r="Q303" s="143"/>
      <c r="R303" s="144"/>
      <c r="AG303" s="295"/>
      <c r="AH303" s="465"/>
      <c r="AI303" s="466"/>
      <c r="AJ303" s="467"/>
      <c r="AK303" s="468"/>
      <c r="AL303" s="465"/>
      <c r="AM303" s="468"/>
      <c r="AN303" s="469"/>
      <c r="AO303" s="468"/>
      <c r="AP303" s="470"/>
      <c r="AQ303" s="468"/>
      <c r="AR303" s="468"/>
    </row>
    <row r="304" spans="11:44" s="1" customFormat="1" ht="24" customHeight="1" x14ac:dyDescent="0.25">
      <c r="K304" s="149"/>
      <c r="M304" s="149"/>
      <c r="O304" s="149"/>
      <c r="Q304" s="143"/>
      <c r="R304" s="144"/>
      <c r="AG304" s="295"/>
      <c r="AH304" s="465"/>
      <c r="AI304" s="466"/>
      <c r="AJ304" s="467"/>
      <c r="AK304" s="468"/>
      <c r="AL304" s="465"/>
      <c r="AM304" s="468"/>
      <c r="AN304" s="469"/>
      <c r="AO304" s="468"/>
      <c r="AP304" s="470"/>
      <c r="AQ304" s="468"/>
      <c r="AR304" s="468"/>
    </row>
    <row r="305" spans="11:44" s="1" customFormat="1" ht="24" customHeight="1" x14ac:dyDescent="0.25">
      <c r="K305" s="149"/>
      <c r="M305" s="149"/>
      <c r="O305" s="149"/>
      <c r="Q305" s="143"/>
      <c r="R305" s="144"/>
      <c r="AG305" s="295"/>
      <c r="AH305" s="465"/>
      <c r="AI305" s="466"/>
      <c r="AJ305" s="467"/>
      <c r="AK305" s="468"/>
      <c r="AL305" s="465"/>
      <c r="AM305" s="468"/>
      <c r="AN305" s="469"/>
      <c r="AO305" s="468"/>
      <c r="AP305" s="470"/>
      <c r="AQ305" s="468"/>
      <c r="AR305" s="468"/>
    </row>
    <row r="306" spans="11:44" s="1" customFormat="1" ht="24" customHeight="1" x14ac:dyDescent="0.25">
      <c r="K306" s="149"/>
      <c r="M306" s="149"/>
      <c r="O306" s="149"/>
      <c r="Q306" s="143"/>
      <c r="R306" s="144"/>
      <c r="AG306" s="295"/>
      <c r="AH306" s="465"/>
      <c r="AI306" s="466"/>
      <c r="AJ306" s="467"/>
      <c r="AK306" s="468"/>
      <c r="AL306" s="465"/>
      <c r="AM306" s="468"/>
      <c r="AN306" s="469"/>
      <c r="AO306" s="468"/>
      <c r="AP306" s="470"/>
      <c r="AQ306" s="468"/>
      <c r="AR306" s="468"/>
    </row>
    <row r="307" spans="11:44" s="1" customFormat="1" ht="24" customHeight="1" x14ac:dyDescent="0.25">
      <c r="K307" s="149"/>
      <c r="M307" s="149"/>
      <c r="O307" s="149"/>
      <c r="Q307" s="143"/>
      <c r="R307" s="144"/>
      <c r="AG307" s="295"/>
      <c r="AH307" s="465"/>
      <c r="AI307" s="466"/>
      <c r="AJ307" s="467"/>
      <c r="AK307" s="468"/>
      <c r="AL307" s="465"/>
      <c r="AM307" s="468"/>
      <c r="AN307" s="469"/>
      <c r="AO307" s="468"/>
      <c r="AP307" s="470"/>
      <c r="AQ307" s="468"/>
      <c r="AR307" s="468"/>
    </row>
    <row r="308" spans="11:44" s="1" customFormat="1" ht="24" customHeight="1" x14ac:dyDescent="0.25">
      <c r="K308" s="149"/>
      <c r="M308" s="149"/>
      <c r="O308" s="149"/>
      <c r="Q308" s="143"/>
      <c r="R308" s="144"/>
      <c r="AG308" s="295"/>
      <c r="AH308" s="465"/>
      <c r="AI308" s="466"/>
      <c r="AJ308" s="467"/>
      <c r="AK308" s="468"/>
      <c r="AL308" s="465"/>
      <c r="AM308" s="468"/>
      <c r="AN308" s="469"/>
      <c r="AO308" s="468"/>
      <c r="AP308" s="470"/>
      <c r="AQ308" s="468"/>
      <c r="AR308" s="468"/>
    </row>
    <row r="309" spans="11:44" s="1" customFormat="1" ht="24" customHeight="1" x14ac:dyDescent="0.25">
      <c r="K309" s="149"/>
      <c r="M309" s="149"/>
      <c r="O309" s="149"/>
      <c r="Q309" s="143"/>
      <c r="R309" s="144"/>
      <c r="AG309" s="295"/>
      <c r="AH309" s="465"/>
      <c r="AI309" s="466"/>
      <c r="AJ309" s="467"/>
      <c r="AK309" s="468"/>
      <c r="AL309" s="465"/>
      <c r="AM309" s="468"/>
      <c r="AN309" s="469"/>
      <c r="AO309" s="468"/>
      <c r="AP309" s="470"/>
      <c r="AQ309" s="468"/>
      <c r="AR309" s="468"/>
    </row>
    <row r="310" spans="11:44" s="1" customFormat="1" ht="24" customHeight="1" x14ac:dyDescent="0.25">
      <c r="K310" s="149"/>
      <c r="M310" s="149"/>
      <c r="O310" s="149"/>
      <c r="Q310" s="143"/>
      <c r="R310" s="144"/>
      <c r="AG310" s="295"/>
      <c r="AH310" s="465"/>
      <c r="AI310" s="466"/>
      <c r="AJ310" s="467"/>
      <c r="AK310" s="468"/>
      <c r="AL310" s="465"/>
      <c r="AM310" s="468"/>
      <c r="AN310" s="469"/>
      <c r="AO310" s="468"/>
      <c r="AP310" s="470"/>
      <c r="AQ310" s="468"/>
      <c r="AR310" s="468"/>
    </row>
    <row r="311" spans="11:44" s="1" customFormat="1" ht="24" customHeight="1" x14ac:dyDescent="0.25">
      <c r="K311" s="149"/>
      <c r="M311" s="149"/>
      <c r="O311" s="149"/>
      <c r="Q311" s="143"/>
      <c r="R311" s="144"/>
      <c r="AG311" s="295"/>
      <c r="AH311" s="465"/>
      <c r="AI311" s="466"/>
      <c r="AJ311" s="467"/>
      <c r="AK311" s="468"/>
      <c r="AL311" s="465"/>
      <c r="AM311" s="468"/>
      <c r="AN311" s="469"/>
      <c r="AO311" s="468"/>
      <c r="AP311" s="470"/>
      <c r="AQ311" s="468"/>
      <c r="AR311" s="468"/>
    </row>
    <row r="312" spans="11:44" s="1" customFormat="1" ht="24" customHeight="1" x14ac:dyDescent="0.25">
      <c r="K312" s="149"/>
      <c r="M312" s="149"/>
      <c r="O312" s="149"/>
      <c r="Q312" s="143"/>
      <c r="R312" s="144"/>
      <c r="AG312" s="295"/>
      <c r="AH312" s="465"/>
      <c r="AI312" s="466"/>
      <c r="AJ312" s="467"/>
      <c r="AK312" s="468"/>
      <c r="AL312" s="465"/>
      <c r="AM312" s="468"/>
      <c r="AN312" s="469"/>
      <c r="AO312" s="468"/>
      <c r="AP312" s="470"/>
      <c r="AQ312" s="468"/>
      <c r="AR312" s="468"/>
    </row>
    <row r="313" spans="11:44" s="1" customFormat="1" ht="24" customHeight="1" x14ac:dyDescent="0.25">
      <c r="K313" s="149"/>
      <c r="M313" s="149"/>
      <c r="O313" s="149"/>
      <c r="Q313" s="143"/>
      <c r="R313" s="144"/>
      <c r="AG313" s="295"/>
      <c r="AH313" s="465"/>
      <c r="AI313" s="466"/>
      <c r="AJ313" s="467"/>
      <c r="AK313" s="468"/>
      <c r="AL313" s="465"/>
      <c r="AM313" s="468"/>
      <c r="AN313" s="469"/>
      <c r="AO313" s="468"/>
      <c r="AP313" s="470"/>
      <c r="AQ313" s="468"/>
      <c r="AR313" s="468"/>
    </row>
    <row r="314" spans="11:44" s="1" customFormat="1" ht="24" customHeight="1" x14ac:dyDescent="0.25">
      <c r="K314" s="149"/>
      <c r="M314" s="149"/>
      <c r="O314" s="149"/>
      <c r="Q314" s="143"/>
      <c r="R314" s="144"/>
      <c r="AG314" s="295"/>
      <c r="AH314" s="465"/>
      <c r="AI314" s="466"/>
      <c r="AJ314" s="467"/>
      <c r="AK314" s="468"/>
      <c r="AL314" s="465"/>
      <c r="AM314" s="468"/>
      <c r="AN314" s="469"/>
      <c r="AO314" s="468"/>
      <c r="AP314" s="470"/>
      <c r="AQ314" s="468"/>
      <c r="AR314" s="468"/>
    </row>
    <row r="315" spans="11:44" s="1" customFormat="1" ht="24" customHeight="1" x14ac:dyDescent="0.25">
      <c r="K315" s="149"/>
      <c r="M315" s="149"/>
      <c r="O315" s="149"/>
      <c r="Q315" s="143"/>
      <c r="R315" s="144"/>
      <c r="AG315" s="295"/>
      <c r="AH315" s="465"/>
      <c r="AI315" s="466"/>
      <c r="AJ315" s="467"/>
      <c r="AK315" s="468"/>
      <c r="AL315" s="465"/>
      <c r="AM315" s="468"/>
      <c r="AN315" s="469"/>
      <c r="AO315" s="468"/>
      <c r="AP315" s="470"/>
      <c r="AQ315" s="468"/>
      <c r="AR315" s="468"/>
    </row>
    <row r="316" spans="11:44" s="1" customFormat="1" ht="24" customHeight="1" x14ac:dyDescent="0.25">
      <c r="K316" s="149"/>
      <c r="M316" s="149"/>
      <c r="O316" s="149"/>
      <c r="Q316" s="143"/>
      <c r="R316" s="144"/>
      <c r="AG316" s="295"/>
      <c r="AH316" s="465"/>
      <c r="AI316" s="466"/>
      <c r="AJ316" s="467"/>
      <c r="AK316" s="468"/>
      <c r="AL316" s="465"/>
      <c r="AM316" s="468"/>
      <c r="AN316" s="469"/>
      <c r="AO316" s="468"/>
      <c r="AP316" s="470"/>
      <c r="AQ316" s="468"/>
      <c r="AR316" s="468"/>
    </row>
    <row r="317" spans="11:44" s="1" customFormat="1" ht="24" customHeight="1" x14ac:dyDescent="0.25">
      <c r="K317" s="149"/>
      <c r="M317" s="149"/>
      <c r="O317" s="149"/>
      <c r="Q317" s="143"/>
      <c r="R317" s="144"/>
      <c r="AG317" s="295"/>
      <c r="AH317" s="465"/>
      <c r="AI317" s="466"/>
      <c r="AJ317" s="467"/>
      <c r="AK317" s="468"/>
      <c r="AL317" s="465"/>
      <c r="AM317" s="468"/>
      <c r="AN317" s="469"/>
      <c r="AO317" s="468"/>
      <c r="AP317" s="470"/>
      <c r="AQ317" s="468"/>
      <c r="AR317" s="468"/>
    </row>
    <row r="318" spans="11:44" s="1" customFormat="1" ht="24" customHeight="1" x14ac:dyDescent="0.25">
      <c r="K318" s="149"/>
      <c r="M318" s="149"/>
      <c r="O318" s="149"/>
      <c r="Q318" s="143"/>
      <c r="R318" s="144"/>
      <c r="AG318" s="295"/>
      <c r="AH318" s="465"/>
      <c r="AI318" s="466"/>
      <c r="AJ318" s="467"/>
      <c r="AK318" s="468"/>
      <c r="AL318" s="465"/>
      <c r="AM318" s="468"/>
      <c r="AN318" s="469"/>
      <c r="AO318" s="468"/>
      <c r="AP318" s="470"/>
      <c r="AQ318" s="468"/>
      <c r="AR318" s="468"/>
    </row>
    <row r="319" spans="11:44" s="1" customFormat="1" ht="24" customHeight="1" x14ac:dyDescent="0.25">
      <c r="K319" s="149"/>
      <c r="M319" s="149"/>
      <c r="O319" s="149"/>
      <c r="Q319" s="143"/>
      <c r="R319" s="144"/>
      <c r="AG319" s="295"/>
      <c r="AH319" s="465"/>
      <c r="AI319" s="466"/>
      <c r="AJ319" s="467"/>
      <c r="AK319" s="468"/>
      <c r="AL319" s="465"/>
      <c r="AM319" s="468"/>
      <c r="AN319" s="469"/>
      <c r="AO319" s="468"/>
      <c r="AP319" s="470"/>
      <c r="AQ319" s="468"/>
      <c r="AR319" s="468"/>
    </row>
    <row r="320" spans="11:44" s="1" customFormat="1" ht="24" customHeight="1" x14ac:dyDescent="0.25">
      <c r="K320" s="149"/>
      <c r="M320" s="149"/>
      <c r="O320" s="149"/>
      <c r="Q320" s="143"/>
      <c r="R320" s="144"/>
      <c r="AG320" s="295"/>
      <c r="AH320" s="465"/>
      <c r="AI320" s="466"/>
      <c r="AJ320" s="467"/>
      <c r="AK320" s="468"/>
      <c r="AL320" s="465"/>
      <c r="AM320" s="468"/>
      <c r="AN320" s="469"/>
      <c r="AO320" s="468"/>
      <c r="AP320" s="470"/>
      <c r="AQ320" s="468"/>
      <c r="AR320" s="468"/>
    </row>
    <row r="321" spans="11:44" s="1" customFormat="1" ht="24" customHeight="1" x14ac:dyDescent="0.25">
      <c r="K321" s="149"/>
      <c r="M321" s="149"/>
      <c r="O321" s="149"/>
      <c r="Q321" s="143"/>
      <c r="R321" s="144"/>
      <c r="AG321" s="295"/>
      <c r="AH321" s="465"/>
      <c r="AI321" s="466"/>
      <c r="AJ321" s="467"/>
      <c r="AK321" s="468"/>
      <c r="AL321" s="465"/>
      <c r="AM321" s="468"/>
      <c r="AN321" s="469"/>
      <c r="AO321" s="468"/>
      <c r="AP321" s="470"/>
      <c r="AQ321" s="468"/>
      <c r="AR321" s="468"/>
    </row>
    <row r="322" spans="11:44" s="1" customFormat="1" ht="24" customHeight="1" x14ac:dyDescent="0.25">
      <c r="K322" s="149"/>
      <c r="M322" s="149"/>
      <c r="O322" s="149"/>
      <c r="Q322" s="143"/>
      <c r="R322" s="144"/>
      <c r="AG322" s="295"/>
      <c r="AH322" s="465"/>
      <c r="AI322" s="466"/>
      <c r="AJ322" s="467"/>
      <c r="AK322" s="468"/>
      <c r="AL322" s="465"/>
      <c r="AM322" s="468"/>
      <c r="AN322" s="469"/>
      <c r="AO322" s="468"/>
      <c r="AP322" s="470"/>
      <c r="AQ322" s="468"/>
      <c r="AR322" s="468"/>
    </row>
    <row r="323" spans="11:44" s="1" customFormat="1" ht="24" customHeight="1" x14ac:dyDescent="0.25">
      <c r="K323" s="149"/>
      <c r="M323" s="149"/>
      <c r="O323" s="149"/>
      <c r="Q323" s="143"/>
      <c r="R323" s="144"/>
      <c r="AG323" s="295"/>
      <c r="AH323" s="465"/>
      <c r="AI323" s="466"/>
      <c r="AJ323" s="467"/>
      <c r="AK323" s="468"/>
      <c r="AL323" s="465"/>
      <c r="AM323" s="468"/>
      <c r="AN323" s="469"/>
      <c r="AO323" s="468"/>
      <c r="AP323" s="470"/>
      <c r="AQ323" s="468"/>
      <c r="AR323" s="468"/>
    </row>
    <row r="324" spans="11:44" s="1" customFormat="1" ht="24" customHeight="1" x14ac:dyDescent="0.25">
      <c r="K324" s="149"/>
      <c r="M324" s="149"/>
      <c r="O324" s="149"/>
      <c r="Q324" s="143"/>
      <c r="R324" s="144"/>
      <c r="AG324" s="295"/>
      <c r="AH324" s="465"/>
      <c r="AI324" s="466"/>
      <c r="AJ324" s="467"/>
      <c r="AK324" s="468"/>
      <c r="AL324" s="465"/>
      <c r="AM324" s="468"/>
      <c r="AN324" s="469"/>
      <c r="AO324" s="468"/>
      <c r="AP324" s="470"/>
      <c r="AQ324" s="468"/>
      <c r="AR324" s="468"/>
    </row>
    <row r="325" spans="11:44" s="1" customFormat="1" ht="24" customHeight="1" x14ac:dyDescent="0.25">
      <c r="K325" s="149"/>
      <c r="M325" s="149"/>
      <c r="O325" s="149"/>
      <c r="Q325" s="143"/>
      <c r="R325" s="144"/>
      <c r="AG325" s="295"/>
      <c r="AH325" s="465"/>
      <c r="AI325" s="466"/>
      <c r="AJ325" s="467"/>
      <c r="AK325" s="468"/>
      <c r="AL325" s="465"/>
      <c r="AM325" s="468"/>
      <c r="AN325" s="469"/>
      <c r="AO325" s="468"/>
      <c r="AP325" s="470"/>
      <c r="AQ325" s="468"/>
      <c r="AR325" s="468"/>
    </row>
    <row r="326" spans="11:44" s="1" customFormat="1" ht="24" customHeight="1" x14ac:dyDescent="0.25">
      <c r="K326" s="149"/>
      <c r="M326" s="149"/>
      <c r="O326" s="149"/>
      <c r="Q326" s="143"/>
      <c r="R326" s="144"/>
      <c r="AG326" s="295"/>
      <c r="AH326" s="465"/>
      <c r="AI326" s="466"/>
      <c r="AJ326" s="467"/>
      <c r="AK326" s="468"/>
      <c r="AL326" s="465"/>
      <c r="AM326" s="468"/>
      <c r="AN326" s="469"/>
      <c r="AO326" s="468"/>
      <c r="AP326" s="470"/>
      <c r="AQ326" s="468"/>
      <c r="AR326" s="468"/>
    </row>
    <row r="327" spans="11:44" s="1" customFormat="1" ht="24" customHeight="1" x14ac:dyDescent="0.25">
      <c r="K327" s="149"/>
      <c r="M327" s="149"/>
      <c r="O327" s="149"/>
      <c r="Q327" s="143"/>
      <c r="R327" s="144"/>
      <c r="AG327" s="295"/>
      <c r="AH327" s="465"/>
      <c r="AI327" s="466"/>
      <c r="AJ327" s="467"/>
      <c r="AK327" s="468"/>
      <c r="AL327" s="465"/>
      <c r="AM327" s="468"/>
      <c r="AN327" s="469"/>
      <c r="AO327" s="468"/>
      <c r="AP327" s="470"/>
      <c r="AQ327" s="468"/>
      <c r="AR327" s="468"/>
    </row>
    <row r="328" spans="11:44" s="1" customFormat="1" ht="24" customHeight="1" x14ac:dyDescent="0.25">
      <c r="K328" s="149"/>
      <c r="M328" s="149"/>
      <c r="O328" s="149"/>
      <c r="Q328" s="143"/>
      <c r="R328" s="144"/>
      <c r="AG328" s="295"/>
      <c r="AH328" s="465"/>
      <c r="AI328" s="466"/>
      <c r="AJ328" s="467"/>
      <c r="AK328" s="468"/>
      <c r="AL328" s="465"/>
      <c r="AM328" s="468"/>
      <c r="AN328" s="469"/>
      <c r="AO328" s="468"/>
      <c r="AP328" s="470"/>
      <c r="AQ328" s="468"/>
      <c r="AR328" s="468"/>
    </row>
    <row r="329" spans="11:44" s="1" customFormat="1" ht="24" customHeight="1" x14ac:dyDescent="0.25">
      <c r="K329" s="149"/>
      <c r="M329" s="149"/>
      <c r="O329" s="149"/>
      <c r="Q329" s="143"/>
      <c r="R329" s="144"/>
      <c r="AG329" s="295"/>
      <c r="AH329" s="465"/>
      <c r="AI329" s="466"/>
      <c r="AJ329" s="467"/>
      <c r="AK329" s="468"/>
      <c r="AL329" s="465"/>
      <c r="AM329" s="468"/>
      <c r="AN329" s="469"/>
      <c r="AO329" s="468"/>
      <c r="AP329" s="470"/>
      <c r="AQ329" s="468"/>
      <c r="AR329" s="468"/>
    </row>
    <row r="330" spans="11:44" s="1" customFormat="1" ht="24" customHeight="1" x14ac:dyDescent="0.25">
      <c r="K330" s="149"/>
      <c r="M330" s="149"/>
      <c r="O330" s="149"/>
      <c r="Q330" s="143"/>
      <c r="R330" s="144"/>
      <c r="AG330" s="295"/>
      <c r="AH330" s="465"/>
      <c r="AI330" s="466"/>
      <c r="AJ330" s="467"/>
      <c r="AK330" s="468"/>
      <c r="AL330" s="465"/>
      <c r="AM330" s="468"/>
      <c r="AN330" s="469"/>
      <c r="AO330" s="468"/>
      <c r="AP330" s="470"/>
      <c r="AQ330" s="468"/>
      <c r="AR330" s="468"/>
    </row>
    <row r="331" spans="11:44" s="1" customFormat="1" ht="24" customHeight="1" x14ac:dyDescent="0.25">
      <c r="K331" s="149"/>
      <c r="M331" s="149"/>
      <c r="O331" s="149"/>
      <c r="Q331" s="143"/>
      <c r="R331" s="144"/>
      <c r="AG331" s="295"/>
      <c r="AH331" s="465"/>
      <c r="AI331" s="466"/>
      <c r="AJ331" s="467"/>
      <c r="AK331" s="468"/>
      <c r="AL331" s="465"/>
      <c r="AM331" s="468"/>
      <c r="AN331" s="469"/>
      <c r="AO331" s="468"/>
      <c r="AP331" s="470"/>
      <c r="AQ331" s="468"/>
      <c r="AR331" s="468"/>
    </row>
    <row r="332" spans="11:44" s="1" customFormat="1" ht="24" customHeight="1" x14ac:dyDescent="0.25">
      <c r="K332" s="149"/>
      <c r="M332" s="149"/>
      <c r="O332" s="149"/>
      <c r="Q332" s="143"/>
      <c r="R332" s="144"/>
      <c r="AG332" s="295"/>
      <c r="AH332" s="465"/>
      <c r="AI332" s="466"/>
      <c r="AJ332" s="467"/>
      <c r="AK332" s="468"/>
      <c r="AL332" s="465"/>
      <c r="AM332" s="468"/>
      <c r="AN332" s="469"/>
      <c r="AO332" s="468"/>
      <c r="AP332" s="470"/>
      <c r="AQ332" s="468"/>
      <c r="AR332" s="468"/>
    </row>
    <row r="333" spans="11:44" s="1" customFormat="1" ht="24" customHeight="1" x14ac:dyDescent="0.25">
      <c r="K333" s="149"/>
      <c r="M333" s="149"/>
      <c r="O333" s="149"/>
      <c r="Q333" s="143"/>
      <c r="R333" s="144"/>
      <c r="AG333" s="295"/>
      <c r="AH333" s="465"/>
      <c r="AI333" s="466"/>
      <c r="AJ333" s="467"/>
      <c r="AK333" s="468"/>
      <c r="AL333" s="465"/>
      <c r="AM333" s="468"/>
      <c r="AN333" s="469"/>
      <c r="AO333" s="468"/>
      <c r="AP333" s="470"/>
      <c r="AQ333" s="468"/>
      <c r="AR333" s="468"/>
    </row>
    <row r="334" spans="11:44" s="1" customFormat="1" ht="24" customHeight="1" x14ac:dyDescent="0.25">
      <c r="K334" s="149"/>
      <c r="M334" s="149"/>
      <c r="O334" s="149"/>
      <c r="Q334" s="143"/>
      <c r="R334" s="144"/>
      <c r="AG334" s="295"/>
      <c r="AH334" s="465"/>
      <c r="AI334" s="466"/>
      <c r="AJ334" s="467"/>
      <c r="AK334" s="468"/>
      <c r="AL334" s="465"/>
      <c r="AM334" s="468"/>
      <c r="AN334" s="469"/>
      <c r="AO334" s="468"/>
      <c r="AP334" s="470"/>
      <c r="AQ334" s="468"/>
      <c r="AR334" s="468"/>
    </row>
    <row r="335" spans="11:44" s="1" customFormat="1" ht="24" customHeight="1" x14ac:dyDescent="0.25">
      <c r="K335" s="149"/>
      <c r="M335" s="149"/>
      <c r="O335" s="149"/>
      <c r="Q335" s="143"/>
      <c r="R335" s="144"/>
      <c r="AG335" s="295"/>
      <c r="AH335" s="465"/>
      <c r="AI335" s="466"/>
      <c r="AJ335" s="467"/>
      <c r="AK335" s="468"/>
      <c r="AL335" s="465"/>
      <c r="AM335" s="468"/>
      <c r="AN335" s="469"/>
      <c r="AO335" s="468"/>
      <c r="AP335" s="470"/>
      <c r="AQ335" s="468"/>
      <c r="AR335" s="468"/>
    </row>
    <row r="336" spans="11:44" s="1" customFormat="1" ht="24" customHeight="1" x14ac:dyDescent="0.25">
      <c r="K336" s="149"/>
      <c r="M336" s="149"/>
      <c r="O336" s="149"/>
      <c r="Q336" s="143"/>
      <c r="R336" s="144"/>
      <c r="AG336" s="295"/>
      <c r="AH336" s="465"/>
      <c r="AI336" s="466"/>
      <c r="AJ336" s="467"/>
      <c r="AK336" s="468"/>
      <c r="AL336" s="465"/>
      <c r="AM336" s="468"/>
      <c r="AN336" s="469"/>
      <c r="AO336" s="468"/>
      <c r="AP336" s="470"/>
      <c r="AQ336" s="468"/>
      <c r="AR336" s="468"/>
    </row>
    <row r="337" spans="11:44" s="1" customFormat="1" ht="24" customHeight="1" x14ac:dyDescent="0.25">
      <c r="K337" s="149"/>
      <c r="M337" s="149"/>
      <c r="O337" s="149"/>
      <c r="Q337" s="143"/>
      <c r="R337" s="144"/>
      <c r="AG337" s="295"/>
      <c r="AH337" s="465"/>
      <c r="AI337" s="466"/>
      <c r="AJ337" s="467"/>
      <c r="AK337" s="468"/>
      <c r="AL337" s="465"/>
      <c r="AM337" s="468"/>
      <c r="AN337" s="469"/>
      <c r="AO337" s="468"/>
      <c r="AP337" s="470"/>
      <c r="AQ337" s="468"/>
      <c r="AR337" s="468"/>
    </row>
    <row r="338" spans="11:44" s="1" customFormat="1" ht="24" customHeight="1" x14ac:dyDescent="0.25">
      <c r="K338" s="149"/>
      <c r="M338" s="149"/>
      <c r="O338" s="149"/>
      <c r="Q338" s="143"/>
      <c r="R338" s="144"/>
      <c r="AG338" s="295"/>
      <c r="AH338" s="465"/>
      <c r="AI338" s="466"/>
      <c r="AJ338" s="467"/>
      <c r="AK338" s="468"/>
      <c r="AL338" s="465"/>
      <c r="AM338" s="468"/>
      <c r="AN338" s="469"/>
      <c r="AO338" s="468"/>
      <c r="AP338" s="470"/>
      <c r="AQ338" s="468"/>
      <c r="AR338" s="468"/>
    </row>
    <row r="339" spans="11:44" s="1" customFormat="1" ht="24" customHeight="1" x14ac:dyDescent="0.25">
      <c r="K339" s="149"/>
      <c r="M339" s="149"/>
      <c r="O339" s="149"/>
      <c r="Q339" s="143"/>
      <c r="R339" s="144"/>
      <c r="AG339" s="295"/>
      <c r="AH339" s="465"/>
      <c r="AI339" s="466"/>
      <c r="AJ339" s="467"/>
      <c r="AK339" s="468"/>
      <c r="AL339" s="465"/>
      <c r="AM339" s="468"/>
      <c r="AN339" s="469"/>
      <c r="AO339" s="468"/>
      <c r="AP339" s="470"/>
      <c r="AQ339" s="468"/>
      <c r="AR339" s="468"/>
    </row>
    <row r="340" spans="11:44" s="1" customFormat="1" ht="24" customHeight="1" x14ac:dyDescent="0.25">
      <c r="K340" s="149"/>
      <c r="M340" s="149"/>
      <c r="O340" s="149"/>
      <c r="Q340" s="143"/>
      <c r="R340" s="144"/>
      <c r="AG340" s="295"/>
      <c r="AH340" s="465"/>
      <c r="AI340" s="466"/>
      <c r="AJ340" s="467"/>
      <c r="AK340" s="468"/>
      <c r="AL340" s="465"/>
      <c r="AM340" s="468"/>
      <c r="AN340" s="469"/>
      <c r="AO340" s="468"/>
      <c r="AP340" s="470"/>
      <c r="AQ340" s="468"/>
      <c r="AR340" s="468"/>
    </row>
    <row r="341" spans="11:44" s="1" customFormat="1" ht="24" customHeight="1" x14ac:dyDescent="0.25">
      <c r="K341" s="149"/>
      <c r="M341" s="149"/>
      <c r="O341" s="149"/>
      <c r="Q341" s="143"/>
      <c r="R341" s="144"/>
      <c r="AG341" s="295"/>
      <c r="AH341" s="465"/>
      <c r="AI341" s="466"/>
      <c r="AJ341" s="467"/>
      <c r="AK341" s="468"/>
      <c r="AL341" s="465"/>
      <c r="AM341" s="468"/>
      <c r="AN341" s="469"/>
      <c r="AO341" s="468"/>
      <c r="AP341" s="470"/>
      <c r="AQ341" s="468"/>
      <c r="AR341" s="468"/>
    </row>
    <row r="342" spans="11:44" s="1" customFormat="1" ht="24" customHeight="1" x14ac:dyDescent="0.25">
      <c r="K342" s="149"/>
      <c r="M342" s="149"/>
      <c r="O342" s="149"/>
      <c r="Q342" s="143"/>
      <c r="R342" s="144"/>
      <c r="AG342" s="295"/>
      <c r="AH342" s="465"/>
      <c r="AI342" s="466"/>
      <c r="AJ342" s="467"/>
      <c r="AK342" s="468"/>
      <c r="AL342" s="465"/>
      <c r="AM342" s="468"/>
      <c r="AN342" s="469"/>
      <c r="AO342" s="468"/>
      <c r="AP342" s="470"/>
      <c r="AQ342" s="468"/>
      <c r="AR342" s="468"/>
    </row>
    <row r="343" spans="11:44" s="1" customFormat="1" ht="24" customHeight="1" x14ac:dyDescent="0.25">
      <c r="K343" s="149"/>
      <c r="M343" s="149"/>
      <c r="O343" s="149"/>
      <c r="Q343" s="143"/>
      <c r="R343" s="144"/>
      <c r="AG343" s="295"/>
      <c r="AH343" s="465"/>
      <c r="AI343" s="466"/>
      <c r="AJ343" s="467"/>
      <c r="AK343" s="468"/>
      <c r="AL343" s="465"/>
      <c r="AM343" s="468"/>
      <c r="AN343" s="469"/>
      <c r="AO343" s="468"/>
      <c r="AP343" s="470"/>
      <c r="AQ343" s="468"/>
      <c r="AR343" s="468"/>
    </row>
    <row r="344" spans="11:44" s="1" customFormat="1" ht="24" customHeight="1" x14ac:dyDescent="0.25">
      <c r="K344" s="149"/>
      <c r="M344" s="149"/>
      <c r="O344" s="149"/>
      <c r="Q344" s="143"/>
      <c r="R344" s="144"/>
      <c r="AG344" s="295"/>
      <c r="AH344" s="465"/>
      <c r="AI344" s="466"/>
      <c r="AJ344" s="467"/>
      <c r="AK344" s="468"/>
      <c r="AL344" s="465"/>
      <c r="AM344" s="468"/>
      <c r="AN344" s="469"/>
      <c r="AO344" s="468"/>
      <c r="AP344" s="470"/>
      <c r="AQ344" s="468"/>
      <c r="AR344" s="468"/>
    </row>
    <row r="345" spans="11:44" s="1" customFormat="1" ht="24" customHeight="1" x14ac:dyDescent="0.25">
      <c r="K345" s="149"/>
      <c r="M345" s="149"/>
      <c r="O345" s="149"/>
      <c r="Q345" s="143"/>
      <c r="R345" s="144"/>
      <c r="AG345" s="295"/>
      <c r="AH345" s="465"/>
      <c r="AI345" s="466"/>
      <c r="AJ345" s="467"/>
      <c r="AK345" s="468"/>
      <c r="AL345" s="465"/>
      <c r="AM345" s="468"/>
      <c r="AN345" s="469"/>
      <c r="AO345" s="468"/>
      <c r="AP345" s="470"/>
      <c r="AQ345" s="468"/>
      <c r="AR345" s="468"/>
    </row>
    <row r="346" spans="11:44" s="1" customFormat="1" ht="24" customHeight="1" x14ac:dyDescent="0.25">
      <c r="K346" s="149"/>
      <c r="M346" s="149"/>
      <c r="O346" s="149"/>
      <c r="Q346" s="143"/>
      <c r="R346" s="144"/>
      <c r="AG346" s="295"/>
      <c r="AH346" s="465"/>
      <c r="AI346" s="466"/>
      <c r="AJ346" s="467"/>
      <c r="AK346" s="468"/>
      <c r="AL346" s="465"/>
      <c r="AM346" s="468"/>
      <c r="AN346" s="469"/>
      <c r="AO346" s="468"/>
      <c r="AP346" s="470"/>
      <c r="AQ346" s="468"/>
      <c r="AR346" s="468"/>
    </row>
    <row r="347" spans="11:44" s="1" customFormat="1" ht="24" customHeight="1" x14ac:dyDescent="0.25">
      <c r="K347" s="149"/>
      <c r="M347" s="149"/>
      <c r="O347" s="149"/>
      <c r="Q347" s="143"/>
      <c r="R347" s="144"/>
      <c r="AG347" s="295"/>
      <c r="AH347" s="465"/>
      <c r="AI347" s="466"/>
      <c r="AJ347" s="467"/>
      <c r="AK347" s="468"/>
      <c r="AL347" s="465"/>
      <c r="AM347" s="468"/>
      <c r="AN347" s="469"/>
      <c r="AO347" s="468"/>
      <c r="AP347" s="470"/>
      <c r="AQ347" s="468"/>
      <c r="AR347" s="468"/>
    </row>
    <row r="348" spans="11:44" s="1" customFormat="1" ht="24" customHeight="1" x14ac:dyDescent="0.25">
      <c r="K348" s="149"/>
      <c r="M348" s="149"/>
      <c r="O348" s="149"/>
      <c r="Q348" s="143"/>
      <c r="R348" s="144"/>
      <c r="AG348" s="295"/>
      <c r="AH348" s="465"/>
      <c r="AI348" s="466"/>
      <c r="AJ348" s="467"/>
      <c r="AK348" s="468"/>
      <c r="AL348" s="465"/>
      <c r="AM348" s="468"/>
      <c r="AN348" s="469"/>
      <c r="AO348" s="468"/>
      <c r="AP348" s="470"/>
      <c r="AQ348" s="468"/>
      <c r="AR348" s="468"/>
    </row>
    <row r="349" spans="11:44" s="1" customFormat="1" ht="24" customHeight="1" x14ac:dyDescent="0.25">
      <c r="K349" s="149"/>
      <c r="M349" s="149"/>
      <c r="O349" s="149"/>
      <c r="Q349" s="143"/>
      <c r="R349" s="144"/>
      <c r="AG349" s="295"/>
      <c r="AH349" s="465"/>
      <c r="AI349" s="466"/>
      <c r="AJ349" s="467"/>
      <c r="AK349" s="468"/>
      <c r="AL349" s="465"/>
      <c r="AM349" s="468"/>
      <c r="AN349" s="469"/>
      <c r="AO349" s="468"/>
      <c r="AP349" s="470"/>
      <c r="AQ349" s="468"/>
      <c r="AR349" s="468"/>
    </row>
    <row r="350" spans="11:44" s="1" customFormat="1" ht="24" customHeight="1" x14ac:dyDescent="0.25">
      <c r="K350" s="149"/>
      <c r="M350" s="149"/>
      <c r="O350" s="149"/>
      <c r="Q350" s="143"/>
      <c r="R350" s="144"/>
      <c r="AG350" s="295"/>
      <c r="AH350" s="465"/>
      <c r="AI350" s="466"/>
      <c r="AJ350" s="467"/>
      <c r="AK350" s="468"/>
      <c r="AL350" s="465"/>
      <c r="AM350" s="468"/>
      <c r="AN350" s="469"/>
      <c r="AO350" s="468"/>
      <c r="AP350" s="470"/>
      <c r="AQ350" s="468"/>
      <c r="AR350" s="468"/>
    </row>
    <row r="351" spans="11:44" s="1" customFormat="1" ht="24" customHeight="1" x14ac:dyDescent="0.25">
      <c r="K351" s="149"/>
      <c r="M351" s="149"/>
      <c r="O351" s="149"/>
      <c r="Q351" s="143"/>
      <c r="R351" s="144"/>
      <c r="AG351" s="295"/>
      <c r="AH351" s="465"/>
      <c r="AI351" s="466"/>
      <c r="AJ351" s="467"/>
      <c r="AK351" s="468"/>
      <c r="AL351" s="465"/>
      <c r="AM351" s="468"/>
      <c r="AN351" s="469"/>
      <c r="AO351" s="468"/>
      <c r="AP351" s="470"/>
      <c r="AQ351" s="468"/>
      <c r="AR351" s="468"/>
    </row>
    <row r="352" spans="11:44" s="1" customFormat="1" ht="24" customHeight="1" x14ac:dyDescent="0.25">
      <c r="K352" s="149"/>
      <c r="M352" s="149"/>
      <c r="O352" s="149"/>
      <c r="Q352" s="143"/>
      <c r="R352" s="144"/>
      <c r="AG352" s="295"/>
      <c r="AH352" s="465"/>
      <c r="AI352" s="466"/>
      <c r="AJ352" s="467"/>
      <c r="AK352" s="468"/>
      <c r="AL352" s="465"/>
      <c r="AM352" s="468"/>
      <c r="AN352" s="469"/>
      <c r="AO352" s="468"/>
      <c r="AP352" s="470"/>
      <c r="AQ352" s="468"/>
      <c r="AR352" s="468"/>
    </row>
    <row r="353" spans="11:44" s="1" customFormat="1" ht="24" customHeight="1" x14ac:dyDescent="0.25">
      <c r="K353" s="149"/>
      <c r="M353" s="149"/>
      <c r="O353" s="149"/>
      <c r="Q353" s="143"/>
      <c r="R353" s="144"/>
      <c r="AG353" s="295"/>
      <c r="AH353" s="465"/>
      <c r="AI353" s="466"/>
      <c r="AJ353" s="467"/>
      <c r="AK353" s="468"/>
      <c r="AL353" s="465"/>
      <c r="AM353" s="468"/>
      <c r="AN353" s="469"/>
      <c r="AO353" s="468"/>
      <c r="AP353" s="470"/>
      <c r="AQ353" s="468"/>
      <c r="AR353" s="468"/>
    </row>
    <row r="354" spans="11:44" s="1" customFormat="1" ht="24" customHeight="1" x14ac:dyDescent="0.25">
      <c r="K354" s="149"/>
      <c r="M354" s="149"/>
      <c r="O354" s="149"/>
      <c r="Q354" s="143"/>
      <c r="R354" s="144"/>
      <c r="AG354" s="295"/>
      <c r="AH354" s="465"/>
      <c r="AI354" s="466"/>
      <c r="AJ354" s="467"/>
      <c r="AK354" s="468"/>
      <c r="AL354" s="465"/>
      <c r="AM354" s="468"/>
      <c r="AN354" s="469"/>
      <c r="AO354" s="468"/>
      <c r="AP354" s="470"/>
      <c r="AQ354" s="468"/>
      <c r="AR354" s="468"/>
    </row>
    <row r="355" spans="11:44" s="1" customFormat="1" ht="24" customHeight="1" x14ac:dyDescent="0.25">
      <c r="K355" s="149"/>
      <c r="M355" s="149"/>
      <c r="O355" s="149"/>
      <c r="Q355" s="143"/>
      <c r="R355" s="144"/>
      <c r="AG355" s="295"/>
      <c r="AH355" s="465"/>
      <c r="AI355" s="466"/>
      <c r="AJ355" s="467"/>
      <c r="AK355" s="468"/>
      <c r="AL355" s="465"/>
      <c r="AM355" s="468"/>
      <c r="AN355" s="469"/>
      <c r="AO355" s="468"/>
      <c r="AP355" s="470"/>
      <c r="AQ355" s="468"/>
      <c r="AR355" s="468"/>
    </row>
    <row r="356" spans="11:44" s="1" customFormat="1" ht="24" customHeight="1" x14ac:dyDescent="0.25">
      <c r="K356" s="149"/>
      <c r="M356" s="149"/>
      <c r="O356" s="149"/>
      <c r="Q356" s="143"/>
      <c r="R356" s="144"/>
      <c r="AG356" s="295"/>
      <c r="AH356" s="465"/>
      <c r="AI356" s="466"/>
      <c r="AJ356" s="467"/>
      <c r="AK356" s="468"/>
      <c r="AL356" s="465"/>
      <c r="AM356" s="468"/>
      <c r="AN356" s="469"/>
      <c r="AO356" s="468"/>
      <c r="AP356" s="470"/>
      <c r="AQ356" s="468"/>
      <c r="AR356" s="468"/>
    </row>
    <row r="357" spans="11:44" s="1" customFormat="1" ht="24" customHeight="1" x14ac:dyDescent="0.25">
      <c r="K357" s="149"/>
      <c r="M357" s="149"/>
      <c r="O357" s="149"/>
      <c r="Q357" s="143"/>
      <c r="R357" s="144"/>
      <c r="AG357" s="295"/>
      <c r="AH357" s="465"/>
      <c r="AI357" s="466"/>
      <c r="AJ357" s="467"/>
      <c r="AK357" s="468"/>
      <c r="AL357" s="465"/>
      <c r="AM357" s="468"/>
      <c r="AN357" s="469"/>
      <c r="AO357" s="468"/>
      <c r="AP357" s="470"/>
      <c r="AQ357" s="468"/>
      <c r="AR357" s="468"/>
    </row>
    <row r="358" spans="11:44" s="1" customFormat="1" ht="24" customHeight="1" x14ac:dyDescent="0.25">
      <c r="K358" s="149"/>
      <c r="M358" s="149"/>
      <c r="O358" s="149"/>
      <c r="Q358" s="143"/>
      <c r="R358" s="144"/>
      <c r="AG358" s="295"/>
      <c r="AH358" s="465"/>
      <c r="AI358" s="466"/>
      <c r="AJ358" s="467"/>
      <c r="AK358" s="468"/>
      <c r="AL358" s="465"/>
      <c r="AM358" s="468"/>
      <c r="AN358" s="469"/>
      <c r="AO358" s="468"/>
      <c r="AP358" s="470"/>
      <c r="AQ358" s="468"/>
      <c r="AR358" s="468"/>
    </row>
    <row r="359" spans="11:44" s="1" customFormat="1" ht="24" customHeight="1" x14ac:dyDescent="0.25">
      <c r="K359" s="149"/>
      <c r="M359" s="149"/>
      <c r="O359" s="149"/>
      <c r="Q359" s="143"/>
      <c r="R359" s="144"/>
      <c r="AG359" s="295"/>
      <c r="AH359" s="465"/>
      <c r="AI359" s="466"/>
      <c r="AJ359" s="467"/>
      <c r="AK359" s="468"/>
      <c r="AL359" s="465"/>
      <c r="AM359" s="468"/>
      <c r="AN359" s="469"/>
      <c r="AO359" s="468"/>
      <c r="AP359" s="470"/>
      <c r="AQ359" s="468"/>
      <c r="AR359" s="468"/>
    </row>
    <row r="360" spans="11:44" s="1" customFormat="1" ht="24" customHeight="1" x14ac:dyDescent="0.25">
      <c r="K360" s="149"/>
      <c r="M360" s="149"/>
      <c r="O360" s="149"/>
      <c r="Q360" s="143"/>
      <c r="R360" s="144"/>
      <c r="AG360" s="295"/>
      <c r="AH360" s="465"/>
      <c r="AI360" s="466"/>
      <c r="AJ360" s="467"/>
      <c r="AK360" s="468"/>
      <c r="AL360" s="465"/>
      <c r="AM360" s="468"/>
      <c r="AN360" s="469"/>
      <c r="AO360" s="468"/>
      <c r="AP360" s="470"/>
      <c r="AQ360" s="468"/>
      <c r="AR360" s="468"/>
    </row>
    <row r="361" spans="11:44" s="1" customFormat="1" ht="24" customHeight="1" x14ac:dyDescent="0.25">
      <c r="K361" s="149"/>
      <c r="M361" s="149"/>
      <c r="O361" s="149"/>
      <c r="Q361" s="143"/>
      <c r="R361" s="144"/>
      <c r="AG361" s="295"/>
      <c r="AH361" s="465"/>
      <c r="AI361" s="466"/>
      <c r="AJ361" s="467"/>
      <c r="AK361" s="468"/>
      <c r="AL361" s="465"/>
      <c r="AM361" s="468"/>
      <c r="AN361" s="469"/>
      <c r="AO361" s="468"/>
      <c r="AP361" s="470"/>
      <c r="AQ361" s="468"/>
      <c r="AR361" s="468"/>
    </row>
    <row r="362" spans="11:44" s="1" customFormat="1" ht="24" customHeight="1" x14ac:dyDescent="0.25">
      <c r="K362" s="149"/>
      <c r="M362" s="149"/>
      <c r="O362" s="149"/>
      <c r="Q362" s="143"/>
      <c r="R362" s="144"/>
      <c r="AG362" s="295"/>
      <c r="AH362" s="465"/>
      <c r="AI362" s="466"/>
      <c r="AJ362" s="467"/>
      <c r="AK362" s="468"/>
      <c r="AL362" s="465"/>
      <c r="AM362" s="468"/>
      <c r="AN362" s="469"/>
      <c r="AO362" s="468"/>
      <c r="AP362" s="470"/>
      <c r="AQ362" s="468"/>
      <c r="AR362" s="468"/>
    </row>
    <row r="363" spans="11:44" s="1" customFormat="1" ht="24" customHeight="1" x14ac:dyDescent="0.25">
      <c r="K363" s="149"/>
      <c r="M363" s="149"/>
      <c r="O363" s="149"/>
      <c r="Q363" s="143"/>
      <c r="R363" s="144"/>
      <c r="AG363" s="295"/>
      <c r="AH363" s="465"/>
      <c r="AI363" s="466"/>
      <c r="AJ363" s="467"/>
      <c r="AK363" s="468"/>
      <c r="AL363" s="465"/>
      <c r="AM363" s="468"/>
      <c r="AN363" s="469"/>
      <c r="AO363" s="468"/>
      <c r="AP363" s="470"/>
      <c r="AQ363" s="468"/>
      <c r="AR363" s="468"/>
    </row>
    <row r="364" spans="11:44" s="1" customFormat="1" ht="24" customHeight="1" x14ac:dyDescent="0.25">
      <c r="K364" s="149"/>
      <c r="M364" s="149"/>
      <c r="O364" s="149"/>
      <c r="Q364" s="143"/>
      <c r="R364" s="144"/>
      <c r="AG364" s="295"/>
      <c r="AH364" s="465"/>
      <c r="AI364" s="466"/>
      <c r="AJ364" s="467"/>
      <c r="AK364" s="468"/>
      <c r="AL364" s="465"/>
      <c r="AM364" s="468"/>
      <c r="AN364" s="469"/>
      <c r="AO364" s="468"/>
      <c r="AP364" s="470"/>
      <c r="AQ364" s="468"/>
      <c r="AR364" s="468"/>
    </row>
    <row r="365" spans="11:44" s="1" customFormat="1" ht="24" customHeight="1" x14ac:dyDescent="0.25">
      <c r="K365" s="149"/>
      <c r="M365" s="149"/>
      <c r="O365" s="149"/>
      <c r="Q365" s="143"/>
      <c r="R365" s="144"/>
      <c r="AG365" s="295"/>
      <c r="AH365" s="465"/>
      <c r="AI365" s="466"/>
      <c r="AJ365" s="467"/>
      <c r="AK365" s="468"/>
      <c r="AL365" s="465"/>
      <c r="AM365" s="468"/>
      <c r="AN365" s="469"/>
      <c r="AO365" s="468"/>
      <c r="AP365" s="470"/>
      <c r="AQ365" s="468"/>
      <c r="AR365" s="468"/>
    </row>
    <row r="366" spans="11:44" s="1" customFormat="1" ht="24" customHeight="1" x14ac:dyDescent="0.25">
      <c r="K366" s="149"/>
      <c r="M366" s="149"/>
      <c r="O366" s="149"/>
      <c r="Q366" s="143"/>
      <c r="R366" s="144"/>
      <c r="AG366" s="295"/>
      <c r="AH366" s="465"/>
      <c r="AI366" s="466"/>
      <c r="AJ366" s="467"/>
      <c r="AK366" s="468"/>
      <c r="AL366" s="465"/>
      <c r="AM366" s="468"/>
      <c r="AN366" s="469"/>
      <c r="AO366" s="468"/>
      <c r="AP366" s="470"/>
      <c r="AQ366" s="468"/>
      <c r="AR366" s="468"/>
    </row>
    <row r="367" spans="11:44" s="1" customFormat="1" ht="24" customHeight="1" x14ac:dyDescent="0.25">
      <c r="K367" s="149"/>
      <c r="M367" s="149"/>
      <c r="O367" s="149"/>
      <c r="Q367" s="143"/>
      <c r="R367" s="144"/>
      <c r="AG367" s="295"/>
      <c r="AH367" s="465"/>
      <c r="AI367" s="466"/>
      <c r="AJ367" s="467"/>
      <c r="AK367" s="468"/>
      <c r="AL367" s="465"/>
      <c r="AM367" s="468"/>
      <c r="AN367" s="469"/>
      <c r="AO367" s="468"/>
      <c r="AP367" s="470"/>
      <c r="AQ367" s="468"/>
      <c r="AR367" s="468"/>
    </row>
    <row r="368" spans="11:44" s="1" customFormat="1" ht="24" customHeight="1" x14ac:dyDescent="0.25">
      <c r="K368" s="149"/>
      <c r="M368" s="149"/>
      <c r="O368" s="149"/>
      <c r="Q368" s="143"/>
      <c r="R368" s="144"/>
      <c r="AG368" s="295"/>
      <c r="AH368" s="465"/>
      <c r="AI368" s="466"/>
      <c r="AJ368" s="467"/>
      <c r="AK368" s="468"/>
      <c r="AL368" s="465"/>
      <c r="AM368" s="468"/>
      <c r="AN368" s="469"/>
      <c r="AO368" s="468"/>
      <c r="AP368" s="470"/>
      <c r="AQ368" s="468"/>
      <c r="AR368" s="468"/>
    </row>
    <row r="369" spans="11:44" s="1" customFormat="1" ht="24" customHeight="1" x14ac:dyDescent="0.25">
      <c r="K369" s="149"/>
      <c r="M369" s="149"/>
      <c r="O369" s="149"/>
      <c r="Q369" s="143"/>
      <c r="R369" s="144"/>
      <c r="AG369" s="295"/>
      <c r="AH369" s="465"/>
      <c r="AI369" s="466"/>
      <c r="AJ369" s="467"/>
      <c r="AK369" s="468"/>
      <c r="AL369" s="465"/>
      <c r="AM369" s="468"/>
      <c r="AN369" s="469"/>
      <c r="AO369" s="468"/>
      <c r="AP369" s="470"/>
      <c r="AQ369" s="468"/>
      <c r="AR369" s="468"/>
    </row>
    <row r="370" spans="11:44" s="1" customFormat="1" ht="24" customHeight="1" x14ac:dyDescent="0.25">
      <c r="K370" s="149"/>
      <c r="M370" s="149"/>
      <c r="O370" s="149"/>
      <c r="Q370" s="143"/>
      <c r="R370" s="144"/>
      <c r="AG370" s="295"/>
      <c r="AH370" s="465"/>
      <c r="AI370" s="466"/>
      <c r="AJ370" s="467"/>
      <c r="AK370" s="468"/>
      <c r="AL370" s="465"/>
      <c r="AM370" s="468"/>
      <c r="AN370" s="469"/>
      <c r="AO370" s="468"/>
      <c r="AP370" s="470"/>
      <c r="AQ370" s="468"/>
      <c r="AR370" s="468"/>
    </row>
    <row r="371" spans="11:44" s="1" customFormat="1" ht="24" customHeight="1" x14ac:dyDescent="0.25">
      <c r="K371" s="149"/>
      <c r="M371" s="149"/>
      <c r="O371" s="149"/>
      <c r="Q371" s="143"/>
      <c r="R371" s="144"/>
      <c r="AG371" s="295"/>
      <c r="AH371" s="465"/>
      <c r="AI371" s="466"/>
      <c r="AJ371" s="467"/>
      <c r="AK371" s="468"/>
      <c r="AL371" s="465"/>
      <c r="AM371" s="468"/>
      <c r="AN371" s="469"/>
      <c r="AO371" s="468"/>
      <c r="AP371" s="470"/>
      <c r="AQ371" s="468"/>
      <c r="AR371" s="468"/>
    </row>
    <row r="372" spans="11:44" s="1" customFormat="1" ht="24" customHeight="1" x14ac:dyDescent="0.25">
      <c r="K372" s="149"/>
      <c r="M372" s="149"/>
      <c r="O372" s="149"/>
      <c r="Q372" s="143"/>
      <c r="R372" s="144"/>
      <c r="AG372" s="295"/>
      <c r="AH372" s="465"/>
      <c r="AI372" s="466"/>
      <c r="AJ372" s="467"/>
      <c r="AK372" s="468"/>
      <c r="AL372" s="465"/>
      <c r="AM372" s="468"/>
      <c r="AN372" s="469"/>
      <c r="AO372" s="468"/>
      <c r="AP372" s="470"/>
      <c r="AQ372" s="468"/>
      <c r="AR372" s="468"/>
    </row>
    <row r="373" spans="11:44" s="1" customFormat="1" ht="24" customHeight="1" x14ac:dyDescent="0.25">
      <c r="K373" s="149"/>
      <c r="M373" s="149"/>
      <c r="O373" s="149"/>
      <c r="Q373" s="143"/>
      <c r="R373" s="144"/>
      <c r="AG373" s="295"/>
      <c r="AH373" s="465"/>
      <c r="AI373" s="466"/>
      <c r="AJ373" s="467"/>
      <c r="AK373" s="468"/>
      <c r="AL373" s="465"/>
      <c r="AM373" s="468"/>
      <c r="AN373" s="469"/>
      <c r="AO373" s="468"/>
      <c r="AP373" s="470"/>
      <c r="AQ373" s="468"/>
      <c r="AR373" s="468"/>
    </row>
    <row r="374" spans="11:44" s="1" customFormat="1" ht="24" customHeight="1" x14ac:dyDescent="0.25">
      <c r="K374" s="149"/>
      <c r="M374" s="149"/>
      <c r="O374" s="149"/>
      <c r="Q374" s="143"/>
      <c r="R374" s="144"/>
      <c r="AG374" s="295"/>
      <c r="AH374" s="465"/>
      <c r="AI374" s="466"/>
      <c r="AJ374" s="467"/>
      <c r="AK374" s="468"/>
      <c r="AL374" s="465"/>
      <c r="AM374" s="468"/>
      <c r="AN374" s="469"/>
      <c r="AO374" s="468"/>
      <c r="AP374" s="470"/>
      <c r="AQ374" s="468"/>
      <c r="AR374" s="468"/>
    </row>
    <row r="375" spans="11:44" s="1" customFormat="1" ht="24" customHeight="1" x14ac:dyDescent="0.25">
      <c r="K375" s="149"/>
      <c r="M375" s="149"/>
      <c r="O375" s="149"/>
      <c r="Q375" s="143"/>
      <c r="R375" s="144"/>
      <c r="AG375" s="295"/>
      <c r="AH375" s="465"/>
      <c r="AI375" s="466"/>
      <c r="AJ375" s="467"/>
      <c r="AK375" s="468"/>
      <c r="AL375" s="465"/>
      <c r="AM375" s="468"/>
      <c r="AN375" s="469"/>
      <c r="AO375" s="468"/>
      <c r="AP375" s="470"/>
      <c r="AQ375" s="468"/>
      <c r="AR375" s="468"/>
    </row>
    <row r="376" spans="11:44" s="1" customFormat="1" ht="24" customHeight="1" x14ac:dyDescent="0.25">
      <c r="K376" s="149"/>
      <c r="M376" s="149"/>
      <c r="O376" s="149"/>
      <c r="Q376" s="143"/>
      <c r="R376" s="144"/>
      <c r="AG376" s="295"/>
      <c r="AH376" s="465"/>
      <c r="AI376" s="466"/>
      <c r="AJ376" s="467"/>
      <c r="AK376" s="468"/>
      <c r="AL376" s="465"/>
      <c r="AM376" s="468"/>
      <c r="AN376" s="469"/>
      <c r="AO376" s="468"/>
      <c r="AP376" s="470"/>
      <c r="AQ376" s="468"/>
      <c r="AR376" s="468"/>
    </row>
    <row r="377" spans="11:44" s="1" customFormat="1" ht="24" customHeight="1" x14ac:dyDescent="0.25">
      <c r="K377" s="149"/>
      <c r="M377" s="149"/>
      <c r="O377" s="149"/>
      <c r="Q377" s="143"/>
      <c r="R377" s="144"/>
      <c r="AG377" s="295"/>
      <c r="AH377" s="465"/>
      <c r="AI377" s="466"/>
      <c r="AJ377" s="467"/>
      <c r="AK377" s="468"/>
      <c r="AL377" s="465"/>
      <c r="AM377" s="468"/>
      <c r="AN377" s="469"/>
      <c r="AO377" s="468"/>
      <c r="AP377" s="470"/>
      <c r="AQ377" s="468"/>
      <c r="AR377" s="468"/>
    </row>
    <row r="378" spans="11:44" s="1" customFormat="1" ht="24" customHeight="1" x14ac:dyDescent="0.25">
      <c r="K378" s="149"/>
      <c r="M378" s="149"/>
      <c r="O378" s="149"/>
      <c r="Q378" s="143"/>
      <c r="R378" s="144"/>
      <c r="AG378" s="295"/>
      <c r="AH378" s="465"/>
      <c r="AI378" s="466"/>
      <c r="AJ378" s="467"/>
      <c r="AK378" s="468"/>
      <c r="AL378" s="465"/>
      <c r="AM378" s="468"/>
      <c r="AN378" s="469"/>
      <c r="AO378" s="468"/>
      <c r="AP378" s="470"/>
      <c r="AQ378" s="468"/>
      <c r="AR378" s="468"/>
    </row>
    <row r="379" spans="11:44" s="1" customFormat="1" ht="24" customHeight="1" x14ac:dyDescent="0.25">
      <c r="K379" s="149"/>
      <c r="M379" s="149"/>
      <c r="O379" s="149"/>
      <c r="Q379" s="143"/>
      <c r="R379" s="144"/>
      <c r="AG379" s="295"/>
      <c r="AH379" s="465"/>
      <c r="AI379" s="466"/>
      <c r="AJ379" s="467"/>
      <c r="AK379" s="468"/>
      <c r="AL379" s="465"/>
      <c r="AM379" s="468"/>
      <c r="AN379" s="469"/>
      <c r="AO379" s="468"/>
      <c r="AP379" s="470"/>
      <c r="AQ379" s="468"/>
      <c r="AR379" s="468"/>
    </row>
    <row r="380" spans="11:44" s="1" customFormat="1" ht="24" customHeight="1" x14ac:dyDescent="0.25">
      <c r="K380" s="149"/>
      <c r="M380" s="149"/>
      <c r="O380" s="149"/>
      <c r="Q380" s="143"/>
      <c r="R380" s="144"/>
      <c r="AG380" s="295"/>
      <c r="AH380" s="465"/>
      <c r="AI380" s="466"/>
      <c r="AJ380" s="467"/>
      <c r="AK380" s="468"/>
      <c r="AL380" s="465"/>
      <c r="AM380" s="468"/>
      <c r="AN380" s="469"/>
      <c r="AO380" s="468"/>
      <c r="AP380" s="470"/>
      <c r="AQ380" s="468"/>
      <c r="AR380" s="468"/>
    </row>
    <row r="381" spans="11:44" s="1" customFormat="1" ht="24" customHeight="1" x14ac:dyDescent="0.25">
      <c r="K381" s="149"/>
      <c r="M381" s="149"/>
      <c r="O381" s="149"/>
      <c r="Q381" s="143"/>
      <c r="R381" s="144"/>
      <c r="AG381" s="295"/>
      <c r="AH381" s="465"/>
      <c r="AI381" s="466"/>
      <c r="AJ381" s="467"/>
      <c r="AK381" s="468"/>
      <c r="AL381" s="465"/>
      <c r="AM381" s="468"/>
      <c r="AN381" s="469"/>
      <c r="AO381" s="468"/>
      <c r="AP381" s="470"/>
      <c r="AQ381" s="468"/>
      <c r="AR381" s="468"/>
    </row>
    <row r="382" spans="11:44" s="1" customFormat="1" ht="24" customHeight="1" x14ac:dyDescent="0.25">
      <c r="K382" s="149"/>
      <c r="M382" s="149"/>
      <c r="O382" s="149"/>
      <c r="Q382" s="143"/>
      <c r="R382" s="144"/>
      <c r="AG382" s="295"/>
      <c r="AH382" s="465"/>
      <c r="AI382" s="466"/>
      <c r="AJ382" s="467"/>
      <c r="AK382" s="468"/>
      <c r="AL382" s="465"/>
      <c r="AM382" s="468"/>
      <c r="AN382" s="469"/>
      <c r="AO382" s="468"/>
      <c r="AP382" s="470"/>
      <c r="AQ382" s="468"/>
      <c r="AR382" s="468"/>
    </row>
    <row r="383" spans="11:44" s="1" customFormat="1" ht="24" customHeight="1" x14ac:dyDescent="0.25">
      <c r="K383" s="149"/>
      <c r="M383" s="149"/>
      <c r="O383" s="149"/>
      <c r="Q383" s="143"/>
      <c r="R383" s="144"/>
      <c r="AG383" s="295"/>
      <c r="AH383" s="465"/>
      <c r="AI383" s="466"/>
      <c r="AJ383" s="467"/>
      <c r="AK383" s="468"/>
      <c r="AL383" s="465"/>
      <c r="AM383" s="468"/>
      <c r="AN383" s="469"/>
      <c r="AO383" s="468"/>
      <c r="AP383" s="470"/>
      <c r="AQ383" s="468"/>
      <c r="AR383" s="468"/>
    </row>
    <row r="384" spans="11:44" s="1" customFormat="1" ht="24" customHeight="1" x14ac:dyDescent="0.25">
      <c r="K384" s="149"/>
      <c r="M384" s="149"/>
      <c r="O384" s="149"/>
      <c r="Q384" s="143"/>
      <c r="R384" s="144"/>
      <c r="AG384" s="295"/>
      <c r="AH384" s="465"/>
      <c r="AI384" s="466"/>
      <c r="AJ384" s="467"/>
      <c r="AK384" s="468"/>
      <c r="AL384" s="465"/>
      <c r="AM384" s="468"/>
      <c r="AN384" s="469"/>
      <c r="AO384" s="468"/>
      <c r="AP384" s="470"/>
      <c r="AQ384" s="468"/>
      <c r="AR384" s="468"/>
    </row>
    <row r="385" spans="11:44" s="1" customFormat="1" ht="24" customHeight="1" x14ac:dyDescent="0.25">
      <c r="K385" s="149"/>
      <c r="M385" s="149"/>
      <c r="O385" s="149"/>
      <c r="Q385" s="143"/>
      <c r="R385" s="144"/>
      <c r="AG385" s="295"/>
      <c r="AH385" s="465"/>
      <c r="AI385" s="466"/>
      <c r="AJ385" s="467"/>
      <c r="AK385" s="468"/>
      <c r="AL385" s="465"/>
      <c r="AM385" s="468"/>
      <c r="AN385" s="469"/>
      <c r="AO385" s="468"/>
      <c r="AP385" s="470"/>
      <c r="AQ385" s="468"/>
      <c r="AR385" s="468"/>
    </row>
    <row r="386" spans="11:44" s="1" customFormat="1" ht="24" customHeight="1" x14ac:dyDescent="0.25">
      <c r="K386" s="149"/>
      <c r="M386" s="149"/>
      <c r="O386" s="149"/>
      <c r="Q386" s="143"/>
      <c r="R386" s="144"/>
      <c r="AG386" s="295"/>
      <c r="AH386" s="465"/>
      <c r="AI386" s="466"/>
      <c r="AJ386" s="467"/>
      <c r="AK386" s="468"/>
      <c r="AL386" s="465"/>
      <c r="AM386" s="468"/>
      <c r="AN386" s="469"/>
      <c r="AO386" s="468"/>
      <c r="AP386" s="470"/>
      <c r="AQ386" s="468"/>
      <c r="AR386" s="468"/>
    </row>
    <row r="387" spans="11:44" s="1" customFormat="1" ht="24" customHeight="1" x14ac:dyDescent="0.25">
      <c r="K387" s="149"/>
      <c r="M387" s="149"/>
      <c r="O387" s="149"/>
      <c r="Q387" s="143"/>
      <c r="R387" s="144"/>
      <c r="AG387" s="295"/>
      <c r="AH387" s="465"/>
      <c r="AI387" s="466"/>
      <c r="AJ387" s="467"/>
      <c r="AK387" s="468"/>
      <c r="AL387" s="465"/>
      <c r="AM387" s="468"/>
      <c r="AN387" s="469"/>
      <c r="AO387" s="468"/>
      <c r="AP387" s="470"/>
      <c r="AQ387" s="468"/>
      <c r="AR387" s="468"/>
    </row>
    <row r="388" spans="11:44" s="1" customFormat="1" ht="24" customHeight="1" x14ac:dyDescent="0.25">
      <c r="K388" s="149"/>
      <c r="M388" s="149"/>
      <c r="O388" s="149"/>
      <c r="Q388" s="143"/>
      <c r="R388" s="144"/>
      <c r="AG388" s="295"/>
      <c r="AH388" s="465"/>
      <c r="AI388" s="466"/>
      <c r="AJ388" s="467"/>
      <c r="AK388" s="468"/>
      <c r="AL388" s="465"/>
      <c r="AM388" s="468"/>
      <c r="AN388" s="469"/>
      <c r="AO388" s="468"/>
      <c r="AP388" s="470"/>
      <c r="AQ388" s="468"/>
      <c r="AR388" s="468"/>
    </row>
    <row r="389" spans="11:44" s="1" customFormat="1" ht="24" customHeight="1" x14ac:dyDescent="0.25">
      <c r="K389" s="149"/>
      <c r="M389" s="149"/>
      <c r="O389" s="149"/>
      <c r="Q389" s="143"/>
      <c r="R389" s="144"/>
      <c r="AG389" s="295"/>
      <c r="AH389" s="465"/>
      <c r="AI389" s="466"/>
      <c r="AJ389" s="467"/>
      <c r="AK389" s="468"/>
      <c r="AL389" s="465"/>
      <c r="AM389" s="468"/>
      <c r="AN389" s="469"/>
      <c r="AO389" s="468"/>
      <c r="AP389" s="470"/>
      <c r="AQ389" s="468"/>
      <c r="AR389" s="468"/>
    </row>
    <row r="390" spans="11:44" s="1" customFormat="1" ht="24" customHeight="1" x14ac:dyDescent="0.25">
      <c r="K390" s="149"/>
      <c r="M390" s="149"/>
      <c r="O390" s="149"/>
      <c r="Q390" s="143"/>
      <c r="R390" s="144"/>
      <c r="AG390" s="295"/>
      <c r="AH390" s="465"/>
      <c r="AI390" s="466"/>
      <c r="AJ390" s="467"/>
      <c r="AK390" s="468"/>
      <c r="AL390" s="465"/>
      <c r="AM390" s="468"/>
      <c r="AN390" s="469"/>
      <c r="AO390" s="468"/>
      <c r="AP390" s="470"/>
      <c r="AQ390" s="468"/>
      <c r="AR390" s="468"/>
    </row>
  </sheetData>
  <autoFilter ref="A17:AR139" xr:uid="{00000000-0009-0000-0000-000003000000}"/>
  <mergeCells count="20">
    <mergeCell ref="W16:Y16"/>
    <mergeCell ref="AO16:AP16"/>
    <mergeCell ref="AG16:AH16"/>
    <mergeCell ref="AI16:AJ16"/>
    <mergeCell ref="A14:I15"/>
    <mergeCell ref="J14:O15"/>
    <mergeCell ref="AS14:AS17"/>
    <mergeCell ref="P14:AE14"/>
    <mergeCell ref="AO2:AQ11"/>
    <mergeCell ref="AR5:AR11"/>
    <mergeCell ref="AK16:AL16"/>
    <mergeCell ref="AM16:AN16"/>
    <mergeCell ref="AQ16:AR16"/>
    <mergeCell ref="E5:AN11"/>
    <mergeCell ref="AG14:AR15"/>
    <mergeCell ref="P15:T15"/>
    <mergeCell ref="U15:AE15"/>
    <mergeCell ref="P16:R16"/>
    <mergeCell ref="S16:T16"/>
    <mergeCell ref="U16:V16"/>
  </mergeCells>
  <conditionalFormatting sqref="N107:N139">
    <cfRule type="containsText" dxfId="20" priority="241" operator="containsText" text="BAJO">
      <formula>NOT(ISERROR(SEARCH("BAJO",N107)))</formula>
    </cfRule>
    <cfRule type="containsText" dxfId="19" priority="242" operator="containsText" text="MODERADO">
      <formula>NOT(ISERROR(SEARCH("MODERADO",N107)))</formula>
    </cfRule>
    <cfRule type="containsText" dxfId="18" priority="243" operator="containsText" text="ALTO">
      <formula>NOT(ISERROR(SEARCH("ALTO",N107)))</formula>
    </cfRule>
    <cfRule type="containsText" dxfId="17" priority="244" operator="containsText" text="EXTREMO">
      <formula>NOT(ISERROR(SEARCH("EXTREMO",N107)))</formula>
    </cfRule>
  </conditionalFormatting>
  <conditionalFormatting sqref="AA54 AA107:AA1048576">
    <cfRule type="cellIs" dxfId="16" priority="245" operator="equal">
      <formula>"MUY ALTA"</formula>
    </cfRule>
    <cfRule type="cellIs" dxfId="15" priority="246" operator="equal">
      <formula>"ALTA"</formula>
    </cfRule>
    <cfRule type="cellIs" dxfId="14" priority="247" operator="equal">
      <formula>"MEDIA"</formula>
    </cfRule>
    <cfRule type="cellIs" dxfId="13" priority="248" operator="equal">
      <formula>"BAJA"</formula>
    </cfRule>
    <cfRule type="cellIs" dxfId="12" priority="249" operator="equal">
      <formula>"Muy Baja"</formula>
    </cfRule>
  </conditionalFormatting>
  <conditionalFormatting sqref="AE107:AE139">
    <cfRule type="containsText" dxfId="11" priority="250" operator="containsText" text="BAJO">
      <formula>NOT(ISERROR(SEARCH("BAJO",AE107)))</formula>
    </cfRule>
    <cfRule type="containsText" dxfId="10" priority="251" operator="containsText" text="MODERADO">
      <formula>NOT(ISERROR(SEARCH("MODERADO",AE107)))</formula>
    </cfRule>
    <cfRule type="containsText" dxfId="9" priority="252" operator="containsText" text="ALTO">
      <formula>NOT(ISERROR(SEARCH("ALTO",AE107)))</formula>
    </cfRule>
    <cfRule type="containsText" dxfId="8" priority="253" operator="containsText" text="EXTREMO">
      <formula>NOT(ISERROR(SEARCH("EXTREMO",AE107)))</formula>
    </cfRule>
  </conditionalFormatting>
  <conditionalFormatting sqref="N73">
    <cfRule type="containsText" dxfId="7" priority="23" operator="containsText" text="BAJO">
      <formula>NOT(ISERROR(SEARCH("BAJO",N73)))</formula>
    </cfRule>
    <cfRule type="containsText" dxfId="6" priority="24" operator="containsText" text="MODERADO">
      <formula>NOT(ISERROR(SEARCH("MODERADO",N73)))</formula>
    </cfRule>
    <cfRule type="containsText" dxfId="5" priority="25" operator="containsText" text="ALTO">
      <formula>NOT(ISERROR(SEARCH("ALTO",N73)))</formula>
    </cfRule>
    <cfRule type="containsText" dxfId="4" priority="26" operator="containsText" text="EXTREMO">
      <formula>NOT(ISERROR(SEARCH("EXTREMO",N73)))</formula>
    </cfRule>
  </conditionalFormatting>
  <conditionalFormatting sqref="N74">
    <cfRule type="containsText" dxfId="3" priority="10" operator="containsText" text="BAJO">
      <formula>NOT(ISERROR(SEARCH("BAJO",N74)))</formula>
    </cfRule>
    <cfRule type="containsText" dxfId="2" priority="11" operator="containsText" text="MODERADO">
      <formula>NOT(ISERROR(SEARCH("MODERADO",N74)))</formula>
    </cfRule>
    <cfRule type="containsText" dxfId="1" priority="12" operator="containsText" text="ALTO">
      <formula>NOT(ISERROR(SEARCH("ALTO",N74)))</formula>
    </cfRule>
    <cfRule type="containsText" dxfId="0" priority="13" operator="containsText" text="EXTREMO">
      <formula>NOT(ISERROR(SEARCH("EXTREMO",N74)))</formula>
    </cfRule>
  </conditionalFormatting>
  <dataValidations count="11">
    <dataValidation type="list" allowBlank="1" showInputMessage="1" showErrorMessage="1" sqref="J73:J74" xr:uid="{00000000-0002-0000-0300-000000000000}">
      <formula1>$B$5:$B$9</formula1>
    </dataValidation>
    <dataValidation type="list" allowBlank="1" showInputMessage="1" showErrorMessage="1" sqref="L73:L74 AC73:AC74" xr:uid="{00000000-0002-0000-0300-000001000000}">
      <formula1>$E$5:$E$9</formula1>
    </dataValidation>
    <dataValidation type="list" allowBlank="1" showInputMessage="1" showErrorMessage="1" sqref="A73:A74" xr:uid="{00000000-0002-0000-0300-000002000000}">
      <formula1>$B$48:$B$68</formula1>
    </dataValidation>
    <dataValidation type="list" allowBlank="1" showInputMessage="1" showErrorMessage="1" sqref="I73:I74" xr:uid="{00000000-0002-0000-0300-000003000000}">
      <formula1>$Y$17:$Y$21</formula1>
    </dataValidation>
    <dataValidation type="list" allowBlank="1" showInputMessage="1" showErrorMessage="1" sqref="S73:S74" xr:uid="{00000000-0002-0000-0300-000004000000}">
      <formula1>$Q$10:$Q$11</formula1>
    </dataValidation>
    <dataValidation type="list" allowBlank="1" showInputMessage="1" showErrorMessage="1" sqref="T73:T74" xr:uid="{00000000-0002-0000-0300-000005000000}">
      <formula1>$Q$5:$Q$7</formula1>
    </dataValidation>
    <dataValidation type="list" allowBlank="1" showInputMessage="1" showErrorMessage="1" sqref="W73:W74" xr:uid="{00000000-0002-0000-0300-000006000000}">
      <formula1>$T$5:$T$6</formula1>
    </dataValidation>
    <dataValidation type="list" allowBlank="1" showInputMessage="1" showErrorMessage="1" sqref="X73:X74" xr:uid="{00000000-0002-0000-0300-000007000000}">
      <formula1>$U$5:$U$6</formula1>
    </dataValidation>
    <dataValidation type="list" allowBlank="1" showInputMessage="1" showErrorMessage="1" sqref="Y73:Y74" xr:uid="{00000000-0002-0000-0300-000008000000}">
      <formula1>$V$5:$V$6</formula1>
    </dataValidation>
    <dataValidation type="list" allowBlank="1" showInputMessage="1" showErrorMessage="1" sqref="AF73:AF74" xr:uid="{00000000-0002-0000-0300-000009000000}">
      <formula1>$Y$5:$Y$7</formula1>
    </dataValidation>
    <dataValidation type="list" allowBlank="1" showInputMessage="1" showErrorMessage="1" sqref="AS18:AS106" xr:uid="{00000000-0002-0000-0300-00000A000000}">
      <formula1>"ACTIVO, INACTIVO"</formula1>
    </dataValidation>
  </dataValidations>
  <hyperlinks>
    <hyperlink ref="R42" r:id="rId1" display="https://indeportesantioquia.sharepoint.com/:f:/r/sites/SGC2/Documentos compartidos/3.1 Evidencias deRriegos/Servicio al Ciudadano/Evidencias Riesgos 2025/Riesgos de Gesti%C3%B3n 2025/SC-RG1-?csf=1&amp;web=1&amp;e=ZuNCyb" xr:uid="{00000000-0004-0000-0300-000000000000}"/>
    <hyperlink ref="R45" r:id="rId2" display="https://indeportesantioquia.sharepoint.com/:f:/r/sites/SGC2/Documentos compartidos/3.1 Evidencias deRriegos/Servicio al Ciudadano/Evidencias Riesgos 2025/Riesgos de Gesti%C3%B3n 2025/SC-RG2?csf=1&amp;web=1&amp;e=pJxHA4" xr:uid="{00000000-0004-0000-0300-000001000000}"/>
    <hyperlink ref="R43" r:id="rId3" display="https://indeportesantioquia.sharepoint.com/:f:/r/sites/SGC2/Documentos compartidos/3.1 Evidencias deRriegos/Servicio al Ciudadano/Evidencias Riesgos 2025/Riesgos de Gesti%C3%B3n 2025/SC-RG1-?csf=1&amp;web=1&amp;e=ZuNCyb" xr:uid="{00000000-0004-0000-0300-000002000000}"/>
    <hyperlink ref="R44" r:id="rId4" display="https://indeportesantioquia.sharepoint.com/:f:/r/sites/SGC2/Documentos compartidos/3.1 Evidencias deRriegos/Servicio al Ciudadano/Evidencias Riesgos 2025/Riesgos de Gesti%C3%B3n 2025/SC-RG2?csf=1&amp;web=1&amp;e=pJxHA4" xr:uid="{00000000-0004-0000-0300-000003000000}"/>
    <hyperlink ref="R47" r:id="rId5" display="https://indeportesantioquia.sharepoint.com/:f:/r/sites/SGC2/Documentos compartidos/3.1 Evidencias deRriegos/Gesti%C3%B3n de los Recursos/Evidencia de Riesgos 2025/Riesgos de Gesti%C3%B3n y Fiscales 2025/RF-1?csf=1&amp;web=1&amp;e=qaryIW" xr:uid="{00000000-0004-0000-0300-000004000000}"/>
    <hyperlink ref="R48" r:id="rId6" display="https://indeportesantioquia.sharepoint.com/:f:/r/sites/SGC2/Documentos compartidos/3.1 Evidencias deRriegos/Gesti%C3%B3n de los Recursos/Evidencia de Riesgos 2025/Riesgos de Gesti%C3%B3n y Fiscales 2025/RF-2?csf=1&amp;web=1&amp;e=hC3E0d" xr:uid="{00000000-0004-0000-0300-000005000000}"/>
    <hyperlink ref="R50" r:id="rId7" display="https://indeportesantioquia.sharepoint.com/:f:/r/sites/SGC2/Documentos compartidos/3.1 Evidencias deRriegos/Gesti%C3%B3n de los Recursos/Evidencia de Riesgos 2025/Riesgos de Gesti%C3%B3n y Fiscales 2025/RG-2?csf=1&amp;web=1&amp;e=vfG0cR" xr:uid="{00000000-0004-0000-0300-000006000000}"/>
    <hyperlink ref="R87" r:id="rId8" display="https://indeportesantioquia.sharepoint.com/:f:/r/sites/SGC2/Documentos compartidos/3.1 Evidencias deRriegos/Gesti%C3%B3n financiera/Evidencia de Riesgos 2025/Riesgos de Gesti%C3%B3n y Fiscal 2025/Riesgos Gesti%C3%B3n/RG1?csf=1&amp;web=1&amp;e=X6AWbK" xr:uid="{00000000-0004-0000-0300-000007000000}"/>
    <hyperlink ref="R88" r:id="rId9" display="https://indeportesantioquia.sharepoint.com/:f:/r/sites/SGC2/Documentos compartidos/3.1 Evidencias deRriegos/Gesti%C3%B3n financiera/Evidencia de Riesgos 2025/Riesgos de Gesti%C3%B3n y Fiscal 2025/Riesgos Gesti%C3%B3n/RG1?csf=1&amp;web=1&amp;e=X6AWbK" xr:uid="{00000000-0004-0000-0300-000008000000}"/>
    <hyperlink ref="R89" r:id="rId10" display="https://indeportesantioquia.sharepoint.com/:f:/r/sites/SGC2/Documentos compartidos/3.1 Evidencias deRriegos/Gesti%C3%B3n financiera/Evidencia de Riesgos 2025/Riesgos de Gesti%C3%B3n y Fiscal 2025/Riesgos Gesti%C3%B3n/RG2?csf=1&amp;web=1&amp;e=IiCJml" xr:uid="{00000000-0004-0000-0300-000009000000}"/>
    <hyperlink ref="R93" r:id="rId11" display="https://indeportesantioquia.sharepoint.com/:f:/r/sites/SGC2/Documentos compartidos/3.1 Evidencias deRriegos/Gesti%C3%B3n financiera/Evidencia de Riesgos 2025/Riesgos de Gesti%C3%B3n y Fiscal 2025/Riesgos Gesti%C3%B3n/RG4?csf=1&amp;web=1&amp;e=ohgIqE" xr:uid="{00000000-0004-0000-0300-00000A000000}"/>
    <hyperlink ref="R94" r:id="rId12" display="https://indeportesantioquia.sharepoint.com/:f:/r/sites/SGC2/Documentos compartidos/3.1 Evidencias deRriegos/Gesti%C3%B3n financiera/Evidencia de Riesgos 2025/Riesgos de Gesti%C3%B3n y Fiscal 2025/Riesgos Gesti%C3%B3n/RG5?csf=1&amp;web=1&amp;e=gn7u1y" xr:uid="{00000000-0004-0000-0300-00000B000000}"/>
  </hyperlinks>
  <pageMargins left="0.7" right="0.7" top="0.75" bottom="0.75" header="0.3" footer="0.3"/>
  <pageSetup scale="10" orientation="portrait" r:id="rId13"/>
  <drawing r:id="rId14"/>
  <legacyDrawing r:id="rId15"/>
  <oleObjects>
    <mc:AlternateContent xmlns:mc="http://schemas.openxmlformats.org/markup-compatibility/2006">
      <mc:Choice Requires="x14">
        <oleObject progId="PBrush" shapeId="5121" r:id="rId16">
          <objectPr defaultSize="0" autoPict="0" r:id="rId17">
            <anchor moveWithCells="1" sizeWithCells="1">
              <from>
                <xdr:col>0</xdr:col>
                <xdr:colOff>1219200</xdr:colOff>
                <xdr:row>4</xdr:row>
                <xdr:rowOff>104775</xdr:rowOff>
              </from>
              <to>
                <xdr:col>3</xdr:col>
                <xdr:colOff>1009650</xdr:colOff>
                <xdr:row>10</xdr:row>
                <xdr:rowOff>66675</xdr:rowOff>
              </to>
            </anchor>
          </objectPr>
        </oleObject>
      </mc:Choice>
      <mc:Fallback>
        <oleObject progId="PBrush" shapeId="5121" r:id="rId16"/>
      </mc:Fallback>
    </mc:AlternateContent>
  </oleObjects>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300-00000B000000}">
          <x14:formula1>
            <xm:f>'Fórmulas '!$B$5:$B$9</xm:f>
          </x14:formula1>
          <xm:sqref>J107:J139</xm:sqref>
        </x14:dataValidation>
        <x14:dataValidation type="list" allowBlank="1" showInputMessage="1" showErrorMessage="1" xr:uid="{00000000-0002-0000-0300-00000C000000}">
          <x14:formula1>
            <xm:f>'Fórmulas '!$E$5:$E$9</xm:f>
          </x14:formula1>
          <xm:sqref>L107:L139 AC107:AC1048576</xm:sqref>
        </x14:dataValidation>
        <x14:dataValidation type="list" allowBlank="1" showInputMessage="1" showErrorMessage="1" xr:uid="{00000000-0002-0000-0300-00000D000000}">
          <x14:formula1>
            <xm:f>'Fórmulas '!$Q$10:$Q$11</xm:f>
          </x14:formula1>
          <xm:sqref>S107:S1048576</xm:sqref>
        </x14:dataValidation>
        <x14:dataValidation type="list" allowBlank="1" showInputMessage="1" showErrorMessage="1" xr:uid="{00000000-0002-0000-0300-00000E000000}">
          <x14:formula1>
            <xm:f>'Fórmulas '!$Q$5:$Q$7</xm:f>
          </x14:formula1>
          <xm:sqref>T107:T139</xm:sqref>
        </x14:dataValidation>
        <x14:dataValidation type="list" allowBlank="1" showInputMessage="1" showErrorMessage="1" xr:uid="{00000000-0002-0000-0300-00000F000000}">
          <x14:formula1>
            <xm:f>'Fórmulas '!$T$5:$T$6</xm:f>
          </x14:formula1>
          <xm:sqref>W107:W1048576</xm:sqref>
        </x14:dataValidation>
        <x14:dataValidation type="list" allowBlank="1" showInputMessage="1" showErrorMessage="1" xr:uid="{00000000-0002-0000-0300-000010000000}">
          <x14:formula1>
            <xm:f>'Fórmulas '!$U$5:$U$6</xm:f>
          </x14:formula1>
          <xm:sqref>X107:X1048576</xm:sqref>
        </x14:dataValidation>
        <x14:dataValidation type="list" allowBlank="1" showInputMessage="1" showErrorMessage="1" xr:uid="{00000000-0002-0000-0300-000011000000}">
          <x14:formula1>
            <xm:f>'Fórmulas '!$V$5:$V$6</xm:f>
          </x14:formula1>
          <xm:sqref>Y107:Y1048576</xm:sqref>
        </x14:dataValidation>
        <x14:dataValidation type="list" allowBlank="1" showInputMessage="1" showErrorMessage="1" xr:uid="{00000000-0002-0000-0300-000012000000}">
          <x14:formula1>
            <xm:f>'Fórmulas '!$Y$5:$Y$7</xm:f>
          </x14:formula1>
          <xm:sqref>AF107:AF1048576</xm:sqref>
        </x14:dataValidation>
        <x14:dataValidation type="list" allowBlank="1" showInputMessage="1" showErrorMessage="1" xr:uid="{00000000-0002-0000-0300-000013000000}">
          <x14:formula1>
            <xm:f>'Fórmulas '!$B$47:$B$67</xm:f>
          </x14:formula1>
          <xm:sqref>B140:B1048576 A18:A19 A27 A79 A107:A1048576 A22:A25</xm:sqref>
        </x14:dataValidation>
        <x14:dataValidation type="list" allowBlank="1" showInputMessage="1" showErrorMessage="1" xr:uid="{00000000-0002-0000-0300-000014000000}">
          <x14:formula1>
            <xm:f>'Fórmulas '!$AA$5:$AA$7</xm:f>
          </x14:formula1>
          <xm:sqref>AI18:AI1048576 AM18:AM1048576 AO18:AO106 AO109:AO134 AO140:AO1048576 AK18:AK1048576 AG107:AG1048576 AQ18:AQ1048576</xm:sqref>
        </x14:dataValidation>
        <x14:dataValidation type="list" allowBlank="1" showInputMessage="1" showErrorMessage="1" xr:uid="{00000000-0002-0000-0300-000015000000}">
          <x14:formula1>
            <xm:f>'Fórmulas '!$Y$17:$Y$21</xm:f>
          </x14:formula1>
          <xm:sqref>H107:H1048576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ED7AD00A26B9A45895D7116DE816D06" ma:contentTypeVersion="19" ma:contentTypeDescription="Crear nuevo documento." ma:contentTypeScope="" ma:versionID="ca868b2fb88cd2a85a26adb015638f47">
  <xsd:schema xmlns:xsd="http://www.w3.org/2001/XMLSchema" xmlns:xs="http://www.w3.org/2001/XMLSchema" xmlns:p="http://schemas.microsoft.com/office/2006/metadata/properties" xmlns:ns2="dbaf2d58-a71e-4670-9be5-3d64a4e8ff6a" xmlns:ns3="1fd8df80-85c6-412b-b1f4-aa47f91e445a" targetNamespace="http://schemas.microsoft.com/office/2006/metadata/properties" ma:root="true" ma:fieldsID="6aa8482082957d906d43b7bf650cefbd" ns2:_="" ns3:_="">
    <xsd:import namespace="dbaf2d58-a71e-4670-9be5-3d64a4e8ff6a"/>
    <xsd:import namespace="1fd8df80-85c6-412b-b1f4-aa47f91e445a"/>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AutoKeyPoints" minOccurs="0"/>
                <xsd:element ref="ns2:MediaServiceKeyPoints"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af2d58-a71e-4670-9be5-3d64a4e8ff6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57083f5-be9c-41b3-a388-000a2fa236d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fd8df80-85c6-412b-b1f4-aa47f91e445a" elementFormDefault="qualified">
    <xsd:import namespace="http://schemas.microsoft.com/office/2006/documentManagement/types"/>
    <xsd:import namespace="http://schemas.microsoft.com/office/infopath/2007/PartnerControls"/>
    <xsd:element name="SharedWithUsers" ma:index="15"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4d9e7173-57cf-41cd-a044-63acb2be456f}" ma:internalName="TaxCatchAll" ma:showField="CatchAllData" ma:web="1fd8df80-85c6-412b-b1f4-aa47f91e4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baf2d58-a71e-4670-9be5-3d64a4e8ff6a">
      <Terms xmlns="http://schemas.microsoft.com/office/infopath/2007/PartnerControls"/>
    </lcf76f155ced4ddcb4097134ff3c332f>
    <TaxCatchAll xmlns="1fd8df80-85c6-412b-b1f4-aa47f91e445a" xsi:nil="true"/>
  </documentManagement>
</p:properties>
</file>

<file path=customXml/itemProps1.xml><?xml version="1.0" encoding="utf-8"?>
<ds:datastoreItem xmlns:ds="http://schemas.openxmlformats.org/officeDocument/2006/customXml" ds:itemID="{A277276C-27EA-4796-AA76-0CAB9FBDE0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baf2d58-a71e-4670-9be5-3d64a4e8ff6a"/>
    <ds:schemaRef ds:uri="1fd8df80-85c6-412b-b1f4-aa47f91e44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55BABE9-0AEB-48B7-9B4A-5C33E220727F}">
  <ds:schemaRefs>
    <ds:schemaRef ds:uri="http://schemas.microsoft.com/sharepoint/v3/contenttype/forms"/>
  </ds:schemaRefs>
</ds:datastoreItem>
</file>

<file path=customXml/itemProps3.xml><?xml version="1.0" encoding="utf-8"?>
<ds:datastoreItem xmlns:ds="http://schemas.openxmlformats.org/officeDocument/2006/customXml" ds:itemID="{D8C44440-E582-4115-B452-950DFD91DB67}">
  <ds:schemaRefs>
    <ds:schemaRef ds:uri="http://schemas.microsoft.com/office/2006/metadata/properties"/>
    <ds:schemaRef ds:uri="http://schemas.microsoft.com/office/infopath/2007/PartnerControls"/>
    <ds:schemaRef ds:uri="dbaf2d58-a71e-4670-9be5-3d64a4e8ff6a"/>
    <ds:schemaRef ds:uri="1fd8df80-85c6-412b-b1f4-aa47f91e445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vt:i4>
      </vt:variant>
    </vt:vector>
  </HeadingPairs>
  <TitlesOfParts>
    <vt:vector size="5" baseType="lpstr">
      <vt:lpstr>Riesgos Corrupción</vt:lpstr>
      <vt:lpstr>Conceptos Guía </vt:lpstr>
      <vt:lpstr>Fórmulas </vt:lpstr>
      <vt:lpstr>Gestión de Riesgos </vt:lpstr>
      <vt:lpstr>'Riesgos Corrupción'!Área_de_impresión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123</dc:creator>
  <cp:keywords/>
  <dc:description/>
  <cp:lastModifiedBy>Julieth</cp:lastModifiedBy>
  <cp:revision/>
  <dcterms:created xsi:type="dcterms:W3CDTF">2021-04-21T19:33:07Z</dcterms:created>
  <dcterms:modified xsi:type="dcterms:W3CDTF">2026-01-22T22:57:30Z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0x010100CED7AD00A26B9A45895D7116DE816D06</vt:lpwstr>
  </property>
  <property fmtid="{D5CDD505-2E9C-101B-9397-08002B2CF9AE}" pid="3" name="MediaServiceImageTags">
    <vt:lpwstr/>
  </property>
</Properties>
</file>