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Julieth\Downloads\"/>
    </mc:Choice>
  </mc:AlternateContent>
  <xr:revisionPtr revIDLastSave="0" documentId="8_{27BA1FC0-DF4F-4E3F-B9B7-0BF1716AF6D8}" xr6:coauthVersionLast="47" xr6:coauthVersionMax="47" xr10:uidLastSave="{00000000-0000-0000-0000-000000000000}"/>
  <bookViews>
    <workbookView xWindow="-120" yWindow="-120" windowWidth="20730" windowHeight="11040" xr2:uid="{00000000-000D-0000-FFFF-FFFF00000000}"/>
  </bookViews>
  <sheets>
    <sheet name="Riesgos Corrupción " sheetId="8" r:id="rId1"/>
    <sheet name="Riesgos Corrupción" sheetId="2" state="hidden" r:id="rId2"/>
    <sheet name="Conceptos Guía " sheetId="5" r:id="rId3"/>
    <sheet name="Fórmulas " sheetId="4" state="hidden" r:id="rId4"/>
  </sheets>
  <externalReferences>
    <externalReference r:id="rId5"/>
  </externalReferences>
  <definedNames>
    <definedName name="_xlnm._FilterDatabase" localSheetId="3" hidden="1">'Fórmulas '!$H$4:$K$29</definedName>
    <definedName name="_xlnm._FilterDatabase" localSheetId="1" hidden="1">'Riesgos Corrupción'!$A$11:$BJ$44</definedName>
    <definedName name="_xlnm._FilterDatabase" localSheetId="0" hidden="1">'Riesgos Corrupción '!$A$11:$DZ$43</definedName>
    <definedName name="_xlnm.Print_Area" localSheetId="1">'Riesgos Corrupción'!$A:$BQ</definedName>
    <definedName name="_xlnm.Print_Area" localSheetId="0">'Riesgos Corrupción '!$A:$BX</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8" i="8" l="1"/>
  <c r="BB28" i="8" s="1"/>
  <c r="BC28" i="8"/>
  <c r="BD28" i="8"/>
  <c r="BB26" i="8"/>
  <c r="BA26" i="8" s="1"/>
  <c r="BC26" i="8"/>
  <c r="BD26" i="8"/>
  <c r="BF26" i="8" l="1"/>
  <c r="BA28" i="8"/>
  <c r="BE28" i="8"/>
  <c r="BF28" i="8"/>
  <c r="BE26" i="8"/>
  <c r="BB15" i="8"/>
  <c r="AZ15" i="8"/>
  <c r="BC15" i="8"/>
  <c r="BD15" i="8"/>
  <c r="C12" i="8"/>
  <c r="D12" i="8"/>
  <c r="BB12" i="8"/>
  <c r="BC12" i="8"/>
  <c r="BD12" i="8"/>
  <c r="C13" i="8"/>
  <c r="D13" i="8"/>
  <c r="C14" i="8"/>
  <c r="D14" i="8"/>
  <c r="C15" i="8"/>
  <c r="D15" i="8"/>
  <c r="C16" i="8"/>
  <c r="D16" i="8"/>
  <c r="BA15" i="8" l="1"/>
  <c r="BE15" i="8"/>
  <c r="BF15" i="8"/>
  <c r="BA12" i="8"/>
  <c r="BE12" i="8"/>
  <c r="BF12" i="8"/>
  <c r="AX51" i="8"/>
  <c r="AY51" i="8" s="1"/>
  <c r="D17" i="8"/>
  <c r="D18" i="8"/>
  <c r="D19" i="8"/>
  <c r="D20" i="8"/>
  <c r="D21" i="8"/>
  <c r="D22" i="8"/>
  <c r="D23" i="8"/>
  <c r="D24" i="8"/>
  <c r="D25" i="8"/>
  <c r="D26" i="8"/>
  <c r="D27" i="8"/>
  <c r="D28" i="8"/>
  <c r="D29" i="8"/>
  <c r="D30" i="8"/>
  <c r="D31" i="8"/>
  <c r="D32" i="8"/>
  <c r="D33" i="8"/>
  <c r="D34" i="8"/>
  <c r="D35" i="8"/>
  <c r="D36" i="8"/>
  <c r="D37" i="8"/>
  <c r="D38" i="8"/>
  <c r="D39" i="8"/>
  <c r="D40" i="8"/>
  <c r="D41" i="8"/>
  <c r="D42" i="8"/>
  <c r="D43" i="8"/>
  <c r="D51" i="8"/>
  <c r="C17" i="8"/>
  <c r="C18" i="8"/>
  <c r="C19" i="8"/>
  <c r="C20" i="8"/>
  <c r="C21" i="8"/>
  <c r="C22" i="8"/>
  <c r="C23" i="8"/>
  <c r="C24" i="8"/>
  <c r="C25" i="8"/>
  <c r="C26" i="8"/>
  <c r="C27" i="8"/>
  <c r="C28" i="8"/>
  <c r="C29" i="8"/>
  <c r="C30" i="8"/>
  <c r="C31" i="8"/>
  <c r="C32" i="8"/>
  <c r="C33" i="8"/>
  <c r="C34" i="8"/>
  <c r="C35" i="8"/>
  <c r="C36" i="8"/>
  <c r="C37" i="8"/>
  <c r="C38" i="8"/>
  <c r="C39" i="8"/>
  <c r="C40" i="8"/>
  <c r="C41" i="8"/>
  <c r="C42" i="8"/>
  <c r="C43" i="8"/>
  <c r="C51" i="8"/>
  <c r="AF51" i="8"/>
  <c r="AJ51" i="8" s="1"/>
  <c r="BD51" i="8" s="1"/>
  <c r="AH51" i="8"/>
  <c r="BB51" i="8" l="1"/>
  <c r="BA51" i="8" s="1"/>
  <c r="BF43" i="8"/>
  <c r="AK51" i="8"/>
  <c r="BC51" i="8"/>
  <c r="BF51" i="8" l="1"/>
  <c r="BE51" i="8"/>
  <c r="AW44" i="2" l="1"/>
  <c r="AX44" i="2" s="1"/>
  <c r="AG44" i="2"/>
  <c r="AE44" i="2"/>
  <c r="AH44" i="2" s="1"/>
  <c r="AI44" i="2" s="1"/>
  <c r="BC44" i="2" s="1"/>
  <c r="C44" i="2"/>
  <c r="B44" i="2"/>
  <c r="BA44" i="2" l="1"/>
  <c r="BE44" i="2" s="1"/>
  <c r="AZ44" i="2"/>
  <c r="AY44" i="2"/>
  <c r="BB44" i="2"/>
  <c r="AG13" i="2" l="1"/>
  <c r="AG12" i="2"/>
  <c r="AG42" i="2"/>
  <c r="BA42" i="2" s="1"/>
  <c r="AZ42" i="2" s="1"/>
  <c r="AX19" i="2" l="1"/>
  <c r="AX21" i="2"/>
  <c r="AX22" i="2"/>
  <c r="AX23" i="2"/>
  <c r="AX24" i="2"/>
  <c r="AX25" i="2"/>
  <c r="AX26" i="2"/>
  <c r="AX27" i="2"/>
  <c r="AW13" i="2"/>
  <c r="AX13" i="2" s="1"/>
  <c r="AW12" i="2"/>
  <c r="AX12" i="2" s="1"/>
  <c r="AE12" i="2"/>
  <c r="AH12" i="2" s="1"/>
  <c r="BB12" i="2" s="1"/>
  <c r="AI12" i="2" l="1"/>
  <c r="BC12" i="2" s="1"/>
  <c r="BA13" i="2"/>
  <c r="AZ13" i="2" s="1"/>
  <c r="AG14" i="2"/>
  <c r="BA14" i="2" s="1"/>
  <c r="AZ14" i="2" s="1"/>
  <c r="AG15" i="2"/>
  <c r="AG16" i="2"/>
  <c r="AG17" i="2"/>
  <c r="AG18" i="2"/>
  <c r="AG19" i="2"/>
  <c r="BA19" i="2" s="1"/>
  <c r="AZ19" i="2" s="1"/>
  <c r="AG20" i="2"/>
  <c r="AG21" i="2"/>
  <c r="BA21" i="2" s="1"/>
  <c r="AZ21" i="2" s="1"/>
  <c r="AG22" i="2"/>
  <c r="BA22" i="2" s="1"/>
  <c r="AZ22" i="2" s="1"/>
  <c r="AG23" i="2"/>
  <c r="BA23" i="2" s="1"/>
  <c r="AZ23" i="2" s="1"/>
  <c r="AG24" i="2"/>
  <c r="BA24" i="2" s="1"/>
  <c r="AZ24" i="2" s="1"/>
  <c r="AG25" i="2"/>
  <c r="BA25" i="2" s="1"/>
  <c r="AZ25" i="2" s="1"/>
  <c r="AG26" i="2"/>
  <c r="BA26" i="2" s="1"/>
  <c r="AZ26" i="2" s="1"/>
  <c r="AG27" i="2"/>
  <c r="BA27" i="2" s="1"/>
  <c r="AZ27" i="2" s="1"/>
  <c r="AG28" i="2"/>
  <c r="AG29" i="2"/>
  <c r="AG30" i="2"/>
  <c r="AG31" i="2"/>
  <c r="AG32" i="2"/>
  <c r="AG33" i="2"/>
  <c r="AG34" i="2"/>
  <c r="AG35" i="2"/>
  <c r="AG36" i="2"/>
  <c r="AG37" i="2"/>
  <c r="AG38" i="2"/>
  <c r="AG39" i="2"/>
  <c r="AG40" i="2"/>
  <c r="AG41" i="2"/>
  <c r="AG43" i="2"/>
  <c r="BA12" i="2"/>
  <c r="AZ12" i="2" s="1"/>
  <c r="AE13" i="2"/>
  <c r="AH13" i="2" s="1"/>
  <c r="AE14" i="2"/>
  <c r="AH14" i="2" s="1"/>
  <c r="AE15" i="2"/>
  <c r="AH15" i="2" s="1"/>
  <c r="AE16" i="2"/>
  <c r="AH16" i="2" s="1"/>
  <c r="AE17" i="2"/>
  <c r="AH17" i="2" s="1"/>
  <c r="AE18" i="2"/>
  <c r="AH18" i="2" s="1"/>
  <c r="AE19" i="2"/>
  <c r="AH19" i="2" s="1"/>
  <c r="AE20" i="2"/>
  <c r="AH20" i="2" s="1"/>
  <c r="AE21" i="2"/>
  <c r="AH21" i="2" s="1"/>
  <c r="AE22" i="2"/>
  <c r="AH22" i="2" s="1"/>
  <c r="AE23" i="2"/>
  <c r="AH23" i="2" s="1"/>
  <c r="AE24" i="2"/>
  <c r="AH24" i="2" s="1"/>
  <c r="AE25" i="2"/>
  <c r="AH25" i="2" s="1"/>
  <c r="AE26" i="2"/>
  <c r="AH26" i="2" s="1"/>
  <c r="AE27" i="2"/>
  <c r="AH27" i="2" s="1"/>
  <c r="AE28" i="2"/>
  <c r="AH28" i="2" s="1"/>
  <c r="AE29" i="2"/>
  <c r="AH29" i="2" s="1"/>
  <c r="AE30" i="2"/>
  <c r="AH30" i="2" s="1"/>
  <c r="AE31" i="2"/>
  <c r="AH31" i="2" s="1"/>
  <c r="AE32" i="2"/>
  <c r="AH32" i="2" s="1"/>
  <c r="AE33" i="2"/>
  <c r="AH33" i="2" s="1"/>
  <c r="AE34" i="2"/>
  <c r="AH34" i="2" s="1"/>
  <c r="AE35" i="2"/>
  <c r="AH35" i="2" s="1"/>
  <c r="AE36" i="2"/>
  <c r="AH36" i="2" s="1"/>
  <c r="AE37" i="2"/>
  <c r="AH37" i="2" s="1"/>
  <c r="AE38" i="2"/>
  <c r="AH38" i="2" s="1"/>
  <c r="AE39" i="2"/>
  <c r="AH39" i="2" s="1"/>
  <c r="AE40" i="2"/>
  <c r="AH40" i="2" s="1"/>
  <c r="AE41" i="2"/>
  <c r="AH41" i="2" s="1"/>
  <c r="AE42" i="2"/>
  <c r="AH42" i="2" s="1"/>
  <c r="AE43" i="2"/>
  <c r="AH43" i="2" s="1"/>
  <c r="AI43" i="2" l="1"/>
  <c r="BB43" i="2"/>
  <c r="AI39" i="2"/>
  <c r="BB39" i="2"/>
  <c r="AI35" i="2"/>
  <c r="BC35" i="2" s="1"/>
  <c r="BB35" i="2"/>
  <c r="AI31" i="2"/>
  <c r="BB31" i="2"/>
  <c r="AI27" i="2"/>
  <c r="BB27" i="2"/>
  <c r="AI23" i="2"/>
  <c r="BB23" i="2"/>
  <c r="AI19" i="2"/>
  <c r="BB19" i="2"/>
  <c r="AI15" i="2"/>
  <c r="BB15" i="2"/>
  <c r="AI42" i="2"/>
  <c r="BB42" i="2"/>
  <c r="AI38" i="2"/>
  <c r="BB38" i="2"/>
  <c r="AI34" i="2"/>
  <c r="BB34" i="2"/>
  <c r="AI30" i="2"/>
  <c r="BB30" i="2"/>
  <c r="AI26" i="2"/>
  <c r="BB26" i="2"/>
  <c r="AI22" i="2"/>
  <c r="BB22" i="2"/>
  <c r="AI14" i="2"/>
  <c r="BB14" i="2"/>
  <c r="AY13" i="2"/>
  <c r="AI41" i="2"/>
  <c r="BB41" i="2"/>
  <c r="AI37" i="2"/>
  <c r="BB37" i="2"/>
  <c r="AI33" i="2"/>
  <c r="BB33" i="2"/>
  <c r="AI29" i="2"/>
  <c r="BB29" i="2"/>
  <c r="AI25" i="2"/>
  <c r="BB25" i="2"/>
  <c r="AI21" i="2"/>
  <c r="BB21" i="2"/>
  <c r="AI17" i="2"/>
  <c r="BB17" i="2"/>
  <c r="AI13" i="2"/>
  <c r="BB13" i="2"/>
  <c r="AI18" i="2"/>
  <c r="BB18" i="2"/>
  <c r="AI40" i="2"/>
  <c r="BB40" i="2"/>
  <c r="AI36" i="2"/>
  <c r="BB36" i="2"/>
  <c r="AI32" i="2"/>
  <c r="BB32" i="2"/>
  <c r="AI28" i="2"/>
  <c r="BB28" i="2"/>
  <c r="AI24" i="2"/>
  <c r="BB24" i="2"/>
  <c r="AI20" i="2"/>
  <c r="BB20" i="2"/>
  <c r="AI16" i="2"/>
  <c r="BB16" i="2"/>
  <c r="AY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AW43" i="2"/>
  <c r="AX43" i="2" s="1"/>
  <c r="BA43" i="2" s="1"/>
  <c r="AZ43" i="2" s="1"/>
  <c r="AY43" i="2"/>
  <c r="AY42" i="2"/>
  <c r="AW42" i="2"/>
  <c r="AX42" i="2" s="1"/>
  <c r="AW41" i="2"/>
  <c r="AX41" i="2" s="1"/>
  <c r="BA41" i="2" s="1"/>
  <c r="AZ41" i="2" s="1"/>
  <c r="BC28" i="2" l="1"/>
  <c r="BC31" i="2"/>
  <c r="BC16" i="2"/>
  <c r="BC32" i="2"/>
  <c r="BC13" i="2"/>
  <c r="BC29" i="2"/>
  <c r="BC25" i="2"/>
  <c r="BC14" i="2"/>
  <c r="BC34" i="2"/>
  <c r="BC19" i="2"/>
  <c r="BC20" i="2"/>
  <c r="BC36" i="2"/>
  <c r="BC17" i="2"/>
  <c r="BC33" i="2"/>
  <c r="BC18" i="2"/>
  <c r="BC30" i="2"/>
  <c r="BC22" i="2"/>
  <c r="BC38" i="2"/>
  <c r="BC23" i="2"/>
  <c r="BC39" i="2"/>
  <c r="BC41" i="2"/>
  <c r="BE41" i="2" s="1"/>
  <c r="BC24" i="2"/>
  <c r="BC40" i="2"/>
  <c r="BC21" i="2"/>
  <c r="BC37" i="2"/>
  <c r="BC15" i="2"/>
  <c r="BC26" i="2"/>
  <c r="BC42" i="2"/>
  <c r="BC27" i="2"/>
  <c r="BC43" i="2"/>
  <c r="BE43" i="2"/>
  <c r="BE13" i="2"/>
  <c r="AY41" i="2"/>
  <c r="BE42" i="2" l="1"/>
  <c r="AW40" i="2" l="1"/>
  <c r="AX40" i="2" s="1"/>
  <c r="AY40" i="2"/>
  <c r="BA40" i="2" l="1"/>
  <c r="AZ40" i="2" s="1"/>
  <c r="BE40" i="2" l="1"/>
  <c r="AW39" i="2"/>
  <c r="AX39" i="2" s="1"/>
  <c r="BA39" i="2" s="1"/>
  <c r="AZ39" i="2" s="1"/>
  <c r="AY39" i="2"/>
  <c r="AW38" i="2"/>
  <c r="AX38" i="2" s="1"/>
  <c r="BA38" i="2" s="1"/>
  <c r="AZ38" i="2" s="1"/>
  <c r="AY38" i="2"/>
  <c r="AW37" i="2"/>
  <c r="AX37" i="2" s="1"/>
  <c r="BA37" i="2" s="1"/>
  <c r="AZ37" i="2" s="1"/>
  <c r="BE37" i="2" l="1"/>
  <c r="BE38" i="2"/>
  <c r="AY37" i="2"/>
  <c r="BE39" i="2" l="1"/>
  <c r="AW36" i="2"/>
  <c r="AX36" i="2" s="1"/>
  <c r="BA36" i="2" s="1"/>
  <c r="AZ36" i="2" s="1"/>
  <c r="AY36" i="2"/>
  <c r="AY35" i="2"/>
  <c r="AW35" i="2"/>
  <c r="AX35" i="2" s="1"/>
  <c r="BA35" i="2" s="1"/>
  <c r="AZ35" i="2" s="1"/>
  <c r="AW34" i="2"/>
  <c r="AX34" i="2" s="1"/>
  <c r="BA34" i="2" s="1"/>
  <c r="AZ34" i="2" s="1"/>
  <c r="AY34" i="2"/>
  <c r="AW33" i="2"/>
  <c r="AX33" i="2" s="1"/>
  <c r="BA33" i="2" s="1"/>
  <c r="AZ33" i="2" s="1"/>
  <c r="AW32" i="2"/>
  <c r="AX32" i="2" s="1"/>
  <c r="BA32" i="2" s="1"/>
  <c r="AZ32" i="2" s="1"/>
  <c r="AY32" i="2"/>
  <c r="BE34" i="2" l="1"/>
  <c r="BE36" i="2"/>
  <c r="BE33" i="2"/>
  <c r="BE32" i="2"/>
  <c r="AY33" i="2"/>
  <c r="BE35" i="2" l="1"/>
  <c r="AY31" i="2"/>
  <c r="AW31" i="2"/>
  <c r="AX31" i="2" s="1"/>
  <c r="BA31" i="2" s="1"/>
  <c r="AZ31" i="2" s="1"/>
  <c r="AY30" i="2"/>
  <c r="AW30" i="2"/>
  <c r="AX30" i="2" s="1"/>
  <c r="BA30" i="2" s="1"/>
  <c r="AZ30" i="2" s="1"/>
  <c r="AY29" i="2"/>
  <c r="AW29" i="2"/>
  <c r="AX29" i="2" s="1"/>
  <c r="BA29" i="2" s="1"/>
  <c r="AZ29" i="2" s="1"/>
  <c r="BE30" i="2" l="1"/>
  <c r="BE29" i="2"/>
  <c r="BE31" i="2"/>
  <c r="AW28" i="2" l="1"/>
  <c r="AX28" i="2" s="1"/>
  <c r="AY28" i="2"/>
  <c r="BA28" i="2" l="1"/>
  <c r="AZ28" i="2" s="1"/>
  <c r="BE28" i="2" l="1"/>
  <c r="AW20" i="2" l="1"/>
  <c r="AX20" i="2" s="1"/>
  <c r="BA20" i="2" s="1"/>
  <c r="AZ20" i="2" s="1"/>
  <c r="AY20" i="2"/>
  <c r="BE20" i="2" l="1"/>
  <c r="AW18" i="2" l="1"/>
  <c r="AX18" i="2" s="1"/>
  <c r="BA18" i="2" s="1"/>
  <c r="AZ18" i="2" s="1"/>
  <c r="AY18" i="2"/>
  <c r="AW17" i="2"/>
  <c r="AX17" i="2" s="1"/>
  <c r="BA17" i="2" s="1"/>
  <c r="AZ17" i="2" s="1"/>
  <c r="AW16" i="2"/>
  <c r="AX16" i="2" s="1"/>
  <c r="BA16" i="2" s="1"/>
  <c r="AZ16" i="2" s="1"/>
  <c r="BE18" i="2" l="1"/>
  <c r="BE16" i="2"/>
  <c r="BE17" i="2"/>
  <c r="AY17" i="2"/>
  <c r="AY16" i="2"/>
  <c r="AW15" i="2" l="1"/>
  <c r="AX15" i="2" s="1"/>
  <c r="BA15" i="2" s="1"/>
  <c r="AZ15" i="2" s="1"/>
  <c r="AY15" i="2"/>
  <c r="BE15" i="2" l="1"/>
  <c r="AW14" i="2" l="1"/>
  <c r="AX14" i="2" s="1"/>
  <c r="AY14" i="2"/>
  <c r="BE14" i="2" l="1"/>
  <c r="J5" i="4" l="1"/>
  <c r="C12" i="2"/>
  <c r="B12" i="2"/>
  <c r="J71" i="4" l="1"/>
  <c r="J70" i="4"/>
  <c r="J69" i="4"/>
  <c r="J68" i="4"/>
  <c r="J67" i="4"/>
  <c r="J66" i="4"/>
  <c r="J65" i="4"/>
  <c r="J64" i="4"/>
  <c r="J63" i="4"/>
  <c r="J62" i="4"/>
  <c r="J61" i="4"/>
  <c r="J60" i="4"/>
  <c r="J59" i="4"/>
  <c r="J58" i="4"/>
  <c r="J57" i="4"/>
  <c r="J56" i="4"/>
  <c r="J55" i="4"/>
  <c r="J54" i="4"/>
  <c r="J53" i="4"/>
  <c r="J52" i="4"/>
  <c r="J51" i="4"/>
  <c r="J50" i="4"/>
  <c r="J49" i="4"/>
  <c r="J48" i="4"/>
  <c r="J47" i="4"/>
  <c r="BD44" i="2" l="1"/>
  <c r="AJ44" i="2"/>
  <c r="BD12" i="2"/>
  <c r="AJ35" i="2"/>
  <c r="AJ12" i="2"/>
  <c r="AJ28" i="2"/>
  <c r="BD13" i="2"/>
  <c r="AJ34" i="2"/>
  <c r="AJ17" i="2"/>
  <c r="AJ13" i="2"/>
  <c r="AJ19" i="2"/>
  <c r="AJ43" i="2"/>
  <c r="AJ26" i="2"/>
  <c r="AJ30" i="2"/>
  <c r="AJ42" i="2"/>
  <c r="AJ41" i="2"/>
  <c r="AJ37" i="2"/>
  <c r="AJ27" i="2"/>
  <c r="AJ21" i="2"/>
  <c r="AJ15" i="2"/>
  <c r="AJ14" i="2"/>
  <c r="BD41" i="2"/>
  <c r="BD42" i="2"/>
  <c r="AJ31" i="2"/>
  <c r="AJ29" i="2"/>
  <c r="AJ33" i="2"/>
  <c r="AJ22" i="2"/>
  <c r="AJ38" i="2"/>
  <c r="AJ32" i="2"/>
  <c r="AJ23" i="2"/>
  <c r="BD21" i="2"/>
  <c r="AJ16" i="2"/>
  <c r="BD25" i="2"/>
  <c r="AJ20" i="2"/>
  <c r="AJ18" i="2"/>
  <c r="AJ24" i="2"/>
  <c r="AJ36" i="2"/>
  <c r="AJ39" i="2"/>
  <c r="AJ40" i="2"/>
  <c r="AJ25" i="2"/>
  <c r="BD27" i="2"/>
  <c r="BD43" i="2"/>
  <c r="BD19" i="2"/>
  <c r="BD23" i="2"/>
  <c r="BD24" i="2"/>
  <c r="BD26" i="2"/>
  <c r="BD22" i="2"/>
  <c r="BD40" i="2"/>
  <c r="BD39" i="2"/>
  <c r="BD38" i="2"/>
  <c r="BD37" i="2"/>
  <c r="BD36" i="2"/>
  <c r="BD35" i="2"/>
  <c r="BD33" i="2"/>
  <c r="BD34" i="2"/>
  <c r="BD32" i="2"/>
  <c r="BD29" i="2"/>
  <c r="BD31" i="2"/>
  <c r="BD30" i="2"/>
  <c r="BD28" i="2"/>
  <c r="BD20" i="2"/>
  <c r="BD17" i="2"/>
  <c r="BD16" i="2"/>
  <c r="BD18" i="2"/>
  <c r="BD15" i="2"/>
  <c r="BD14" i="2"/>
  <c r="I157" i="5"/>
  <c r="J29" i="4" l="1"/>
  <c r="J15" i="4"/>
  <c r="J16" i="4"/>
  <c r="J17" i="4"/>
  <c r="J18" i="4"/>
  <c r="J19" i="4"/>
  <c r="J20" i="4"/>
  <c r="J21" i="4"/>
  <c r="J22" i="4"/>
  <c r="J23" i="4"/>
  <c r="J24" i="4"/>
  <c r="J25" i="4"/>
  <c r="J26" i="4"/>
  <c r="J27" i="4"/>
  <c r="J28" i="4"/>
  <c r="J10" i="4"/>
  <c r="J11" i="4"/>
  <c r="J12" i="4"/>
  <c r="J13" i="4"/>
  <c r="J14" i="4"/>
  <c r="AK23" i="4" l="1"/>
  <c r="AK22" i="4"/>
  <c r="AK21" i="4"/>
  <c r="AK20" i="4"/>
  <c r="AK19" i="4"/>
  <c r="AK18" i="4"/>
  <c r="AK17" i="4"/>
  <c r="AK16" i="4"/>
  <c r="AK15" i="4"/>
  <c r="AH13" i="4"/>
  <c r="AH12" i="4"/>
  <c r="AH11" i="4"/>
  <c r="AH10" i="4"/>
  <c r="AH9" i="4"/>
  <c r="J9" i="4"/>
  <c r="AH8" i="4"/>
  <c r="J8" i="4"/>
  <c r="AH7" i="4"/>
  <c r="J7" i="4"/>
  <c r="AH6" i="4"/>
  <c r="J6" i="4"/>
  <c r="A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Nancy Patricia Montoya Arbelaez</author>
  </authors>
  <commentList>
    <comment ref="BW8" authorId="0" shapeId="0" xr:uid="{00000000-0006-0000-0000-000001000000}">
      <text>
        <r>
          <rPr>
            <b/>
            <sz val="9"/>
            <color indexed="81"/>
            <rFont val="Tahoma"/>
            <family val="2"/>
          </rPr>
          <t>Elcy del Carmen Montoya Perez:</t>
        </r>
        <r>
          <rPr>
            <sz val="9"/>
            <color indexed="81"/>
            <rFont val="Tahoma"/>
            <family val="2"/>
          </rPr>
          <t xml:space="preserve">
</t>
        </r>
      </text>
    </comment>
    <comment ref="A11" authorId="0" shapeId="0" xr:uid="{00000000-0006-0000-0000-000002000000}">
      <text>
        <r>
          <rPr>
            <sz val="9"/>
            <color indexed="81"/>
            <rFont val="Tahoma"/>
            <family val="2"/>
          </rPr>
          <t xml:space="preserve">
Seleccione el nombre del proceso tal como aparece en la caracterizacón del proceso </t>
        </r>
      </text>
    </comment>
    <comment ref="C11" authorId="0" shapeId="0" xr:uid="{00000000-0006-0000-0000-000003000000}">
      <text>
        <r>
          <rPr>
            <b/>
            <sz val="12"/>
            <color indexed="81"/>
            <rFont val="Arial"/>
            <family val="2"/>
          </rPr>
          <t>Registrar el objetivo que se encuentra en la ultima versión de la caracterización de cada proceso.</t>
        </r>
      </text>
    </comment>
    <comment ref="D11" authorId="0" shapeId="0" xr:uid="{00000000-0006-0000-0000-000004000000}">
      <text>
        <r>
          <rPr>
            <b/>
            <sz val="18"/>
            <color indexed="81"/>
            <rFont val="Arial"/>
            <family val="2"/>
          </rPr>
          <t>Cargo direccionador del proceso, el cual se encuentra en la caracterización del proceso como responsable(s).</t>
        </r>
      </text>
    </comment>
    <comment ref="E11" authorId="1" shapeId="0" xr:uid="{00000000-0006-0000-00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J11" authorId="0" shapeId="0" xr:uid="{00000000-0006-0000-0000-000006000000}">
      <text>
        <r>
          <rPr>
            <b/>
            <sz val="18"/>
            <color indexed="81"/>
            <rFont val="Arial"/>
            <family val="2"/>
          </rPr>
          <t>Según lista desplegable, y definir según descripción de las tipologías (pestaña "Conceptos").</t>
        </r>
      </text>
    </comment>
    <comment ref="K11" authorId="0" shapeId="0" xr:uid="{00000000-0006-0000-00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L11" authorId="0" shapeId="0" xr:uid="{00000000-0006-0000-00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G11" authorId="1" shapeId="0" xr:uid="{00000000-0006-0000-00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I11" authorId="1" shapeId="0" xr:uid="{00000000-0006-0000-00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J11" authorId="1" shapeId="0" xr:uid="{00000000-0006-0000-0000-00000B000000}">
      <text>
        <r>
          <rPr>
            <b/>
            <sz val="14"/>
            <color indexed="81"/>
            <rFont val="Arial"/>
            <family val="2"/>
          </rPr>
          <t>campo calculado automaticamente.
Nota: no modificar manualmente.</t>
        </r>
        <r>
          <rPr>
            <sz val="9"/>
            <color indexed="81"/>
            <rFont val="Tahoma"/>
            <family val="2"/>
          </rPr>
          <t xml:space="preserve">
</t>
        </r>
      </text>
    </comment>
    <comment ref="AK11" authorId="1" shapeId="0" xr:uid="{00000000-0006-0000-0000-00000C000000}">
      <text>
        <r>
          <rPr>
            <sz val="14"/>
            <color indexed="81"/>
            <rFont val="Arial"/>
            <family val="2"/>
          </rPr>
          <t xml:space="preserve">
Ubicación del riesgo en la zona de calor, campo calculado automaticamente.
Nota: no modificar manualmente.</t>
        </r>
      </text>
    </comment>
    <comment ref="AM11" authorId="2" shapeId="0" xr:uid="{00000000-0006-0000-0000-00000D000000}">
      <text>
        <r>
          <rPr>
            <b/>
            <sz val="9"/>
            <color indexed="81"/>
            <rFont val="Tahoma"/>
            <family val="2"/>
          </rPr>
          <t>Debe indicar qué pasa con las observaciones o
desviaciones resultantes de ejecutar el control.</t>
        </r>
      </text>
    </comment>
    <comment ref="AN11" authorId="2" shapeId="0" xr:uid="{00000000-0006-0000-0000-00000E000000}">
      <text>
        <r>
          <rPr>
            <b/>
            <sz val="9"/>
            <color indexed="81"/>
            <rFont val="Tahoma"/>
            <family val="2"/>
          </rPr>
          <t>Debe dejar evidencia de la ejecución del control.</t>
        </r>
        <r>
          <rPr>
            <sz val="9"/>
            <color indexed="81"/>
            <rFont val="Tahoma"/>
            <family val="2"/>
          </rPr>
          <t xml:space="preserve">
</t>
        </r>
      </text>
    </comment>
    <comment ref="AO11" authorId="0" shapeId="0" xr:uid="{00000000-0006-0000-0000-00000F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P11" authorId="3" shapeId="0" xr:uid="{00000000-0006-0000-0000-000010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 ref="BK11" authorId="4" shapeId="0" xr:uid="{00000000-0006-0000-0000-000011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L11" authorId="4" shapeId="0" xr:uid="{00000000-0006-0000-0000-000012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M11" authorId="4" shapeId="0" xr:uid="{00000000-0006-0000-0000-000013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N11" authorId="4" shapeId="0" xr:uid="{00000000-0006-0000-0000-000014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O11" authorId="4" shapeId="0" xr:uid="{00000000-0006-0000-0000-000015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P11" authorId="4" shapeId="0" xr:uid="{00000000-0006-0000-0000-000016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Q11" authorId="4" shapeId="0" xr:uid="{00000000-0006-0000-0000-000017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R11" authorId="4" shapeId="0" xr:uid="{00000000-0006-0000-0000-000018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S11" authorId="4" shapeId="0" xr:uid="{00000000-0006-0000-0000-000019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T11" authorId="4" shapeId="0" xr:uid="{00000000-0006-0000-0000-00001A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U11" authorId="4" shapeId="0" xr:uid="{00000000-0006-0000-0000-00001B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V11" authorId="4" shapeId="0" xr:uid="{00000000-0006-0000-0000-00001C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s>
  <commentList>
    <comment ref="BP8" authorId="0" shapeId="0" xr:uid="{00000000-0006-0000-0100-000001000000}">
      <text>
        <r>
          <rPr>
            <b/>
            <sz val="9"/>
            <color indexed="81"/>
            <rFont val="Tahoma"/>
            <family val="2"/>
          </rPr>
          <t>Elcy del Carmen Montoya Perez:</t>
        </r>
        <r>
          <rPr>
            <sz val="9"/>
            <color indexed="81"/>
            <rFont val="Tahoma"/>
            <family val="2"/>
          </rPr>
          <t xml:space="preserve">
</t>
        </r>
      </text>
    </comment>
    <comment ref="A11" authorId="0" shapeId="0" xr:uid="{00000000-0006-0000-0100-000002000000}">
      <text>
        <r>
          <rPr>
            <sz val="9"/>
            <color indexed="81"/>
            <rFont val="Tahoma"/>
            <family val="2"/>
          </rPr>
          <t xml:space="preserve">
Seleccione el nombre del proceso tal como aparece en la caracterizacón del proceso </t>
        </r>
      </text>
    </comment>
    <comment ref="B11" authorId="0" shapeId="0" xr:uid="{00000000-0006-0000-0100-000003000000}">
      <text>
        <r>
          <rPr>
            <b/>
            <sz val="12"/>
            <color indexed="81"/>
            <rFont val="Arial"/>
            <family val="2"/>
          </rPr>
          <t>Registrar el objetivo que se encuentra en la ultima versión de la caracterización de cada proceso.</t>
        </r>
      </text>
    </comment>
    <comment ref="C11" authorId="0" shapeId="0" xr:uid="{00000000-0006-0000-0100-000004000000}">
      <text>
        <r>
          <rPr>
            <b/>
            <sz val="18"/>
            <color indexed="81"/>
            <rFont val="Arial"/>
            <family val="2"/>
          </rPr>
          <t>Cargo direccionador del proceso, el cual se encuentra en la caracterización del proceso como responsable(s).</t>
        </r>
      </text>
    </comment>
    <comment ref="D11" authorId="1" shapeId="0" xr:uid="{00000000-0006-0000-01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xr:uid="{00000000-0006-0000-0100-000006000000}">
      <text>
        <r>
          <rPr>
            <b/>
            <sz val="18"/>
            <color indexed="81"/>
            <rFont val="Arial"/>
            <family val="2"/>
          </rPr>
          <t>Según lista desplegable, y definir según descripción de las tipologías (pestaña "Conceptos").</t>
        </r>
      </text>
    </comment>
    <comment ref="J11" authorId="0" shapeId="0" xr:uid="{00000000-0006-0000-01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xr:uid="{00000000-0006-0000-01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xr:uid="{00000000-0006-0000-01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xr:uid="{00000000-0006-0000-01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xr:uid="{00000000-0006-0000-0100-00000B000000}">
      <text>
        <r>
          <rPr>
            <b/>
            <sz val="14"/>
            <color indexed="81"/>
            <rFont val="Arial"/>
            <family val="2"/>
          </rPr>
          <t>campo calculado automaticamente.
Nota: no modificar manualmente.</t>
        </r>
        <r>
          <rPr>
            <sz val="9"/>
            <color indexed="81"/>
            <rFont val="Tahoma"/>
            <family val="2"/>
          </rPr>
          <t xml:space="preserve">
</t>
        </r>
      </text>
    </comment>
    <comment ref="AJ11" authorId="1" shapeId="0" xr:uid="{00000000-0006-0000-0100-00000C000000}">
      <text>
        <r>
          <rPr>
            <sz val="14"/>
            <color indexed="81"/>
            <rFont val="Arial"/>
            <family val="2"/>
          </rPr>
          <t xml:space="preserve">
Ubicación del riesgo en la zona de calor, campo calculado automaticamente.
Nota: no modificar manualmente.</t>
        </r>
      </text>
    </comment>
    <comment ref="AK11" authorId="2" shapeId="0" xr:uid="{00000000-0006-0000-0100-00000D000000}">
      <text>
        <r>
          <rPr>
            <b/>
            <sz val="9"/>
            <color indexed="81"/>
            <rFont val="Tahoma"/>
            <family val="2"/>
          </rPr>
          <t xml:space="preserve">Debe indicar cuál es el propósito del control.
</t>
        </r>
        <r>
          <rPr>
            <sz val="9"/>
            <color indexed="81"/>
            <rFont val="Tahoma"/>
            <family val="2"/>
          </rPr>
          <t xml:space="preserve">
</t>
        </r>
      </text>
    </comment>
    <comment ref="AL11" authorId="2" shapeId="0" xr:uid="{00000000-0006-0000-0100-00000E000000}">
      <text>
        <r>
          <rPr>
            <b/>
            <sz val="9"/>
            <color indexed="81"/>
            <rFont val="Tahoma"/>
            <family val="2"/>
          </rPr>
          <t>Debe indicar qué pasa con las observaciones o
desviaciones resultantes de ejecutar el control.</t>
        </r>
      </text>
    </comment>
    <comment ref="AM11" authorId="2" shapeId="0" xr:uid="{00000000-0006-0000-0100-00000F000000}">
      <text>
        <r>
          <rPr>
            <b/>
            <sz val="9"/>
            <color indexed="81"/>
            <rFont val="Tahoma"/>
            <family val="2"/>
          </rPr>
          <t>Debe dejar evidencia de la ejecución del control.</t>
        </r>
        <r>
          <rPr>
            <sz val="9"/>
            <color indexed="81"/>
            <rFont val="Tahoma"/>
            <family val="2"/>
          </rPr>
          <t xml:space="preserve">
</t>
        </r>
      </text>
    </comment>
    <comment ref="AN11" authorId="0" shapeId="0" xr:uid="{00000000-0006-0000-0100-000010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xr:uid="{00000000-0006-0000-0100-000011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<sst xmlns="http://schemas.openxmlformats.org/spreadsheetml/2006/main" count="3737" uniqueCount="887">
  <si>
    <t xml:space="preserve">MATRIZ GESTIÓN DE RIESGO </t>
  </si>
  <si>
    <t>F-MC-20</t>
  </si>
  <si>
    <t>Versión 06
Fecha de Actualización:  12/08/2024</t>
  </si>
  <si>
    <t>IDENTIFICACIÓN DEL RIESGO</t>
  </si>
  <si>
    <t>ANALISIS DE RIESGOS</t>
  </si>
  <si>
    <t>MONITOREO Y REVISIÓN DE RIESGOS</t>
  </si>
  <si>
    <t>PLAN DE CONTINGENCIA</t>
  </si>
  <si>
    <t xml:space="preserve">OBSERVACIONES </t>
  </si>
  <si>
    <t xml:space="preserve">ESTADO </t>
  </si>
  <si>
    <t>CRITERIOS DE EVALUACIÓN DEL CONTROL</t>
  </si>
  <si>
    <t>Seguimiento primer bimestre</t>
  </si>
  <si>
    <t>Seguimiento segundo bimestre</t>
  </si>
  <si>
    <t>Seguimiento tercero bimestre</t>
  </si>
  <si>
    <t>Seguimiento cuarto bimestre</t>
  </si>
  <si>
    <t>Seguimiento quinto bimestre</t>
  </si>
  <si>
    <t>Seguimiento sexto bimestre</t>
  </si>
  <si>
    <t>CALIFICACIÓN DE  CONTROLES</t>
  </si>
  <si>
    <t>Nivel P Inherente</t>
  </si>
  <si>
    <t>Nivel P</t>
  </si>
  <si>
    <t>IMPACTO RIESGO RESIDUAL</t>
  </si>
  <si>
    <t>Nivel I</t>
  </si>
  <si>
    <t>ZONA DE RIESGO RESIDUAL</t>
  </si>
  <si>
    <t>Valor Zona de Riesgo</t>
  </si>
  <si>
    <t>TRATAMIENTO DEL RIESGO</t>
  </si>
  <si>
    <t>PERÍODO DE EJECUCIÓN DEL CONTROL</t>
  </si>
  <si>
    <t>ACCIONES DE CONTROL- ACCIONES PREVENTIVAS</t>
  </si>
  <si>
    <t>REGISTRO DE CONTROL</t>
  </si>
  <si>
    <t>Acción de contingencia ante posible materialización</t>
  </si>
  <si>
    <t>Evidencia</t>
  </si>
  <si>
    <t>PROCESO</t>
  </si>
  <si>
    <t xml:space="preserve">ÍTEM DEL RIESGO </t>
  </si>
  <si>
    <t>OBJETIVO DEL PROCESO</t>
  </si>
  <si>
    <t>LÍDER DEL PROCESO</t>
  </si>
  <si>
    <t>RIESGO</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</si>
  <si>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</si>
  <si>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</si>
  <si>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</si>
  <si>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</si>
  <si>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</si>
  <si>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</si>
  <si>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</si>
  <si>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</si>
  <si>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</si>
  <si>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</si>
  <si>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</si>
  <si>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</si>
  <si>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</si>
  <si>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</si>
  <si>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</si>
  <si>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</si>
  <si>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</si>
  <si>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</si>
  <si>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</si>
  <si>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</si>
  <si>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</si>
  <si>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</si>
  <si>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</si>
  <si>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</si>
  <si>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</si>
  <si>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</si>
  <si>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</si>
  <si>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PROBABILIDAD RIESGO INHERENTE</t>
  </si>
  <si>
    <t xml:space="preserve"> IMPACTO RIESGO INHERENTE
(sí las respuestas afirmativas son: 
1 a 5: impacro moderado
6 a 11:impacto mayor
12 a 19: Impacto catastrófico)</t>
  </si>
  <si>
    <t>NIVEL O ZONA DE RIESGO INHERENTE</t>
  </si>
  <si>
    <t xml:space="preserve">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
</t>
  </si>
  <si>
    <t>Que se realiza con las desviaciones y observaciones resultante de la ejecución del control</t>
  </si>
  <si>
    <t>Evidencia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</si>
  <si>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</si>
  <si>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</si>
  <si>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</si>
  <si>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</si>
  <si>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</si>
  <si>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</si>
  <si>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</si>
  <si>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</si>
  <si>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</si>
  <si>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</si>
  <si>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Materializó
 Enero -Febrero</t>
  </si>
  <si>
    <r>
      <t xml:space="preserve">Observación  </t>
    </r>
    <r>
      <rPr>
        <sz val="11"/>
        <color theme="1"/>
        <rFont val="Arial"/>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</si>
  <si>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Marzo - Abril</t>
  </si>
  <si>
    <t>Materializó
 Mayo - Junio</t>
  </si>
  <si>
    <r>
      <t xml:space="preserve">Observación  </t>
    </r>
    <r>
      <rPr>
        <sz val="11"/>
        <color theme="1"/>
        <rFont val="Calibri"/>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</si>
  <si>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Julio - Agosto</t>
  </si>
  <si>
    <t xml:space="preserve">Materializó
Septiembre -Octube </t>
  </si>
  <si>
    <t>Materializó
Noviembre -Diciembre</t>
  </si>
  <si>
    <t xml:space="preserve">Planeación Organizacional </t>
  </si>
  <si>
    <t>PO-RC-CAU1-CON1</t>
  </si>
  <si>
    <t>Posibilidad de recibir o solicitar cualquier dadiva a beneficio propio o de terceros para favorecer la gestión institucional presentando resultados del Plan de Desarrollo, que no corresponde a la realidad de los productos y/o servicios entregados. (Abuso de Poder)</t>
  </si>
  <si>
    <t>Si</t>
  </si>
  <si>
    <t xml:space="preserve">Corrupción </t>
  </si>
  <si>
    <t>Reportes con cifras alteradas presentadas por las áreas debido a la carencia de Controles para la verificación de información reportada</t>
  </si>
  <si>
    <t xml:space="preserve">Sanciones disciplinarias   Pérdida de credibilidad  </t>
  </si>
  <si>
    <t>No</t>
  </si>
  <si>
    <t>POSIBLE</t>
  </si>
  <si>
    <t>CATASTRÓFICO</t>
  </si>
  <si>
    <t>EXTREMO</t>
  </si>
  <si>
    <t>"Los profesionales y/o apoyos de la Oficina Asesora de Planeación, validan mensualmente  la información del avance del logro de los indicadores del Plan de Desarrollo reportados por las dependencias  en el aplicativo Sistema de Indicadores; este control se realiza de forma manual.                                                 
En caso de no  concordar lo reportado con la evidencia, se envía correo al área correspondiente,  para que verique y realice las correcciones pertinentes.   El control se ejecutará de acuerdo a la periodicidad establecida para el reporte del indicador.                                          
Como evidencia del control esta la Plataforma de Sistema de indicadores, Correo al área responsable."</t>
  </si>
  <si>
    <t>En caso de no concordar lo reportado con la evidencia, se envía correo al área correspondiente, para que verique y realice las correcciones pertinentes.</t>
  </si>
  <si>
    <t>Como evidencia del control esta la Plataforma de Sistema de indicadores, Correo al área responsable.</t>
  </si>
  <si>
    <t>Manual</t>
  </si>
  <si>
    <t>Preventivo</t>
  </si>
  <si>
    <t>NO</t>
  </si>
  <si>
    <t>SI</t>
  </si>
  <si>
    <t>DISMINUYE CERO PUNTOS</t>
  </si>
  <si>
    <t>Reducir</t>
  </si>
  <si>
    <t>Cada que se realiza la actividad</t>
  </si>
  <si>
    <t>Cotejar el reporte de Indicadores con las evidencias entregadas,</t>
  </si>
  <si>
    <t>Plataforma de Sistema de indicadores, Correo al área responsable del reporte, informando si las evidencias son correctas o si debe verificar y realizar las correcciones pertinentes.</t>
  </si>
  <si>
    <t>ACTIVO</t>
  </si>
  <si>
    <t xml:space="preserve">Comunicaciones </t>
  </si>
  <si>
    <t>CC-RC1-CAU1-CON1</t>
  </si>
  <si>
    <t xml:space="preserve">
Posibilidad de recibir o solicitar dadivas o beneficios, a nombre propio de terceros con el fin de manipular información institucional lo que podría comprometer la transparencia y la integridad de la información.</t>
  </si>
  <si>
    <t>si</t>
  </si>
  <si>
    <t>Corrupción</t>
  </si>
  <si>
    <t xml:space="preserve">Interés personal de percibir recursos económicos </t>
  </si>
  <si>
    <t xml:space="preserve">Una crisis reputacional que impacte negativamente la imagen de la entidad, de sus colaboradores o del Gobierno Departamental. </t>
  </si>
  <si>
    <t>Sí</t>
  </si>
  <si>
    <t>RARA VEZ</t>
  </si>
  <si>
    <t>MODERADO</t>
  </si>
  <si>
    <t>El jefe de la Oficina Asesora de Comunicaciones, de forma manual  es el encargado de atender a los medios de comunicación y del direccionamiento de los voceros. Y quien valide con la Gerencia, la información a entregar, antes de publicar, a demanda.
Además, de acuerdo con la complejidad del tema, se valida  con la Oficina Asesora Jurídica antes de dar respuesta definitiva a periodistas y medios de comunicación.
Como evidencia de este control, quedará el documento con la información publicada. Y la periodicidad del control se realizará a necesidad."</t>
  </si>
  <si>
    <t>Además, de acuerdo con la complejidad del tema, se validará también con la Oficina Asesora Jurídica antes de dar respuesta definitiva a periodistas y medios de comunicación.</t>
  </si>
  <si>
    <t>"Como evidencia de este control, quedará el documento con la información publicada. Y la periodicidad del control se realizará a necesidad.
https://indeportesantioquia.sharepoint.com/:b:/s/SGC2/ETs1yQHFE4RFs5mJ4R5_xrQB4D_2JtudwNu95Vr3kYIAKA?e=yN7oYe"</t>
  </si>
  <si>
    <t>DISMINUYE UN PUNTO</t>
  </si>
  <si>
    <t>Permanente</t>
  </si>
  <si>
    <t>1. Validar el contendido a publicar con los Subgerentes y/o Jefes de Oficina, y por último con el Gerente, antes de publicar la información.</t>
  </si>
  <si>
    <t>Correos elecrtrónicos o Whatsaap</t>
  </si>
  <si>
    <t>Capacitación para organizaciones deportivas</t>
  </si>
  <si>
    <t>CP-RC1-CAU1-CON1</t>
  </si>
  <si>
    <t>Posibilidad de recibir o solicitar cualquier tipo de dadiva beneficio, a nombre propio o para terceros, por la manipulacion de los certificados y/o constancias de participacion en eventos y/o capacitaciones realizadas por el Sistema Capacitaciones de INDEPORTES Antioquia, para favorecer a personas que no cumplieron requisitos para
obtener el certificado o la
constancia de participación</t>
  </si>
  <si>
    <t>Facilidad de cambio de los parámetros establecidos en la plataforma o plantilla de certificados y/o constancias de participación en eventos o capacitaciones realizadas por el Sistema Departamental de Capacitaciones de INDEPORTES Antioquia por parte de operadores y/o funcionarios vinculados al proceso.</t>
  </si>
  <si>
    <t>Pérdida de credibilidad, desconfianza y desmotivacion de los diferentes actores del Sistema Nacional de Deporte, para vinculacion y participacion en las capacitaciones ofrecidas por Sistema Departamental de Capacitaciones de INDEPORTES Antioquia</t>
  </si>
  <si>
    <t>ALTO</t>
  </si>
  <si>
    <t xml:space="preserve">Desde la Plataforma de Desportes Ant, cada usuario accede de manera autonoma y genera su certificado en linea. El técnico administrativo realiza un control docente para determinar si se cumplen los requisitos y se pueda generar el certificado.  Si la revision no coincide o no cumple con los requisitos, se niega la generacion y entrega del certificado, como evidencia del control queda Base de datos certificacion y PDF </t>
  </si>
  <si>
    <t>Si la revision no coincide o no cumple con los requisitos, se niega la generacion y entrega del certificado</t>
  </si>
  <si>
    <t>Base de datos de personas que cumplen con los requisitos para certificacion y PDF firmados y protegidos</t>
  </si>
  <si>
    <t>Trimestral</t>
  </si>
  <si>
    <t>Realizar cruce de base de datos con los base de datos de certificados emitidos</t>
  </si>
  <si>
    <t>Archivo de Excel</t>
  </si>
  <si>
    <t xml:space="preserve">Apoyo Técnico, Científico y Psicosocial </t>
  </si>
  <si>
    <t>AT-RC1-CAU1-CON1</t>
  </si>
  <si>
    <t>Posibilidad de recibir o solicitar
cualquier dádiva o beneficio a nombre
propio o de terceros con el fin de obtener apoyos institucionales a deportistas no pertenecientes al sistema deportivo para beneficiar personas que no cumplen con los requisitos o logros necesarios para acceder a los apoyos.</t>
  </si>
  <si>
    <t xml:space="preserve">Directriz de la alta dirección </t>
  </si>
  <si>
    <t xml:space="preserve">Detrimento Patrimonial, mal uso del recurso público </t>
  </si>
  <si>
    <t xml:space="preserve">No </t>
  </si>
  <si>
    <t>PROBABLE'</t>
  </si>
  <si>
    <t>El metodologo asignado al deporte cada mes Verifica  los listados oficiales para confirmar que los atletas esten en los listados que son objeto para otorgar apoyos y hacer seguimiento de cada apoyo otorgado a traves de las visitas y acompañamientos a sesiones de entrenamiento y competencias, esto se realiza mensualmente y cada que haya competencias oficiales.
En caso de detectar una desviación en el control expuesto, el metodólogo debe corregir la omisión de inmediato, incluyendo al atleta o los atletas en los listados y actualizando los registros, asi mismo debe informar al comité de apoyos, ajustar los procesos de verificación  y asegurar que los recursos se entreguen efectivamente.
Las evidencias del control son Resoluciones de apoyo, Listados oficiales y actas de reunión de comité evaluador; estos documentos quedan en carpeta compartidas de resoluciones, actas y listados en custodia del area social 
"</t>
  </si>
  <si>
    <t>Informar al comité de apoyos</t>
  </si>
  <si>
    <t xml:space="preserve">Resoluciones de apoyo, Listados oficiales y actas de reunión de comité evaluador; estos documentos quedan en carpeta compartidas de resoluciones, actas y listados en custodia del area social </t>
  </si>
  <si>
    <t>DISMINUYE DOS PUNTOS</t>
  </si>
  <si>
    <t>Mensual</t>
  </si>
  <si>
    <t>Revisar requisitos por parte del Comité técnico científico evaluador de apoyos.</t>
  </si>
  <si>
    <t>Resoluciones de apoyo, Listados oficiales</t>
  </si>
  <si>
    <t>Deporte</t>
  </si>
  <si>
    <t>RD-RC1-CAU1-CON1</t>
  </si>
  <si>
    <t>Posibilidad de recibir o solicitar cualquier dádiva o beneficio a nombre propio o de terceros para beneficiar a municipios en los diferentes procesos del proyecto sin el cumpliemiento de los criterios de selección.</t>
  </si>
  <si>
    <t>Favorecer a un municipio o particular deconociendo los criterios habilitantes en los diferentes procesos de selección ofertados por el proyecto.</t>
  </si>
  <si>
    <t>Perdida de credibilidad, confianza y motivación por parte de los municipios para participar de los procesos de selección ofertados por el proyecto.</t>
  </si>
  <si>
    <t>El Lider del proceso, (profesional Universitario) y  equipo de trabajo (técnicos y contratistas), a demanda Verifican el cumplimiento de los criterios de selección de cada proceso con Aplicación  de encuestas, circulares y resoluciones para cada evento de forma manual y automatico. 
En caso de haber incumplimiento en los criterios de selección, se realiza un informe aclaratorio a los usuarios o solicitantes. 
Como evidencia del control, quedan correo eletrónicos, circulares, resoluciones e informe aclaratorio.</t>
  </si>
  <si>
    <t>En caso de haber incumplimiento en los criterios de selección, se realiza un informe aclaratorio a los usuarios o solicitantes.</t>
  </si>
  <si>
    <t>Correo eletrónicos, circulares, resoluciones e informe aclaratorio.</t>
  </si>
  <si>
    <t>hacer seguimientos de los procesos de selección,  circulares, resoluciones e informes aclaratorios.</t>
  </si>
  <si>
    <t>Carpetas y archivos del programa</t>
  </si>
  <si>
    <t xml:space="preserve">Juegos Deportivos Institucionales </t>
  </si>
  <si>
    <t>JD--RC1-CAU1-CON1</t>
  </si>
  <si>
    <t>Posibilidad de recibir o solicitar cualquier dádiva o beneficio a nombre propio o para terceros, manipulando la documentación para favorecer la participación de deportistas o los resultados de los municipios en los diferentes juegos deportivos Institucionales.</t>
  </si>
  <si>
    <t xml:space="preserve">Facilidad de cambios de los requisitos establecidos en la plataforma  por los operadores y/o funcionarios  vinculados al proceso.         </t>
  </si>
  <si>
    <t>Desmotivación en la participación de los municipios en los diferentes juegos deportivos programados por la Entidad.</t>
  </si>
  <si>
    <t xml:space="preserve">
"El profesional universitario del proceso de forma manual verifica, al momento de la inscripción en la plataforma para cada evento, que los requisitos cumplan con la normatividad y las cartas fundamentales correspondientes. Este proceso asegurará que los requisitos no sean manipulados ni alterados. Este control se realiza  cada vez que se realiza la actividad                                               En caso de que algún deportista o municipio no cumpla con los requisitos establecidos, se les otorgará un plazo prudente para ajustar la documentación requerida.
Como evidencia del control, se mantendrá un cuadro de inscripción y aprobación, en el que constará el nombre del aprobador."</t>
  </si>
  <si>
    <t>Si la revisión no coincide o no cumple con los requisitos, se niega la inscripción del municipio o deportista.</t>
  </si>
  <si>
    <t>se mantendrá un cuadro de inscripción y aprobación, en el que constará el nombre del aprobador.</t>
  </si>
  <si>
    <t xml:space="preserve">Manual </t>
  </si>
  <si>
    <t xml:space="preserve">Realizar revisión documental actualizando la base de datos acorde a las edades establecidas por  y/o disciplinas y demás requerimientos. </t>
  </si>
  <si>
    <t>Revisión documental en la plataforma.</t>
  </si>
  <si>
    <t>Recreación</t>
  </si>
  <si>
    <t>PR-RC1-CAU1-CON1</t>
  </si>
  <si>
    <t>Posibilidad de recibir o solicitar dádivas o beneficios a nombre propio o de terceros  para adjudicar las cofinanciaciones de implementos, eventos y/o monitores  a un municipio que no cumpla con los requisitos exigidos</t>
  </si>
  <si>
    <t>El Lider del proceso, (profesional Universitario) y  equipo de trabajo (técnicos y contratistas), continuamente Verifican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</si>
  <si>
    <t xml:space="preserve">Actividad Física </t>
  </si>
  <si>
    <t>AF-RC1-CAU1-CON1</t>
  </si>
  <si>
    <t xml:space="preserve">Servicio al Ciudadano </t>
  </si>
  <si>
    <t>SC--RC1-CAU1-CON1</t>
  </si>
  <si>
    <t>Posibilidad de recibir , solicitar o exigir beneficios a nombre propio o de terceros al realizar solicitudes, asuntos o  requerimientos sin el pleno cumplimiento de los requisitos.</t>
  </si>
  <si>
    <t>Falta de ética del servidor público.</t>
  </si>
  <si>
    <t>Sanciones disciplinarias</t>
  </si>
  <si>
    <t>MAYOR</t>
  </si>
  <si>
    <t xml:space="preserve">El profesional universitario encargado de servicio al ciudadano realiza con periodicidad anual  una sensibilización a la persona encargada de Atención al ciudadano  basada en los principios éticos  para evitar incurrir en la exigencia de beneficios.                        En caso de presentarse una dificultad con la sensibilización y capacitación, se debe realizar con apoyo del profesional de Talento Humano e infomar al Subgerente administrativo y financiero.   como evidencia del control estan cta/Correo electrónico con material para realizar las denuncias como formularios de PQRSDF publicado en la pagina de transparencia de INDEPORTES ANTIOQUIA.                                             </t>
  </si>
  <si>
    <t xml:space="preserve">En caso de presentarse una dificultad con la sensibilización o capacitación, se debe realizar un refuerzo e infomar al Subgerente administrativo y financiero </t>
  </si>
  <si>
    <t>SC-RC1-CAU1-CON1 Acta Correo electrónico con el código de etica.pdf</t>
  </si>
  <si>
    <t xml:space="preserve">Anual </t>
  </si>
  <si>
    <t>Capacitar al recurso humano en los riesgos de corrupcion.</t>
  </si>
  <si>
    <t>Acta /Correo electronico con evidencia de sensibilización realizada.</t>
  </si>
  <si>
    <t>SC-RC1-CAU1-CON2</t>
  </si>
  <si>
    <t>El profesional universitario encargado de servicio al ciudadano realiza con periodicidad anual  una sensibilización a la persona encargada de Atención al ciudadano  sobre los canales de de denuncia habilitados por la entidad para el reporte de hechos de corrupción.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t>
  </si>
  <si>
    <t xml:space="preserve">En caso de presentarse una dificultad con la sensibilización o capacitación, se debe realizar un refuerzo e infomar al Subegerente administrativo y financiero </t>
  </si>
  <si>
    <t>Correo electrónico con material para realizar las denuncias como formularios de PQRSDF publicado en la pagina de transparencia de INDEPORTES ANTIOQUIA</t>
  </si>
  <si>
    <t xml:space="preserve">Acompañamiento Institucional </t>
  </si>
  <si>
    <t>AI-RC1-CAU1-CON1</t>
  </si>
  <si>
    <t>Posibilidad de recibir o solicitar cualquier dádiva o beneficio a nombre propio o de terceros para beneficiar a municipios en las diferentes actividades del proceso sin el cumplimiento de las fases y  pasos.</t>
  </si>
  <si>
    <t>Favorecer a un municipio o particular desconociendo el cumplimiento de las fases, pasos y requisitos en las actividades ofertadas desde el proceso.</t>
  </si>
  <si>
    <t>Perdida de credibilidad, confianza y motivación por parte de los municipios para participar  de las actividades ofertadas desde el proceso.</t>
  </si>
  <si>
    <t>El líder del proceso (profesional especializado) y el equipo de trabajo (técnicos y contratistas), continuamente verifican el cumplimiento de las fases y pasos para el cumplimiento de la participación de los entes deportivos municipales en la asesoría DRAF, los encuentros de articulación y las convocatorias de cofinanciación con la aplicación de asistencias, el seguimiento de evidencias y la publicación de circulares. En caso de haber incumplimiento de alguno de los pasos o requisitos, se realiza un informe aclaratorio como evidencia del control. quedan correo eletrónicos, circulares, resoluciones e informe aclaratorio.</t>
  </si>
  <si>
    <t xml:space="preserve">En caso de haber incumplimiento de alguno de los pasos o requisitos, se realiza un informe aclaratorio </t>
  </si>
  <si>
    <t>Correo eletrónicos, circulares e informe aclaratorio.</t>
  </si>
  <si>
    <t>Hacer seguimiento a la implementación progresiva  de cada de la asesoría institucional , los encuentros de articulacíón y las convocatorias de cofinanciación.</t>
  </si>
  <si>
    <t>Carpetas y archivos del proceso.</t>
  </si>
  <si>
    <t xml:space="preserve">Gestión Administrativa de los Recursos </t>
  </si>
  <si>
    <t>GA-RC1-CAU1-CON1</t>
  </si>
  <si>
    <t xml:space="preserve">Posibilidad de recibir, solicitar o exigir dádiva o prebenda, cualquier beneficio en dinero o en especie a nombre propio o de terceros, por la entrega o gestión de bienes muebles y/o de consumo del Instituto  para uso personal. </t>
  </si>
  <si>
    <t>1. Falta de seguimiento periódico del inventario.</t>
  </si>
  <si>
    <t>"Detrimento patrimonial
Los reportes contables no reflejen la realidad económica y patrimonial del Instituto. "</t>
  </si>
  <si>
    <t>"Los auxiliares administrativos, cada 4 meses, validan  inventario físico vs la información registrada en el sistema (cortes 30 de abril, 31 de agosto,  31 de diciembre). 
En caso de haber diferencias se verifican las órdenes de salida del almacén  y se realizan los ajustes pertinentes.
Como evidencia queda el Inventarios fisicos vs inventarios del sistema."</t>
  </si>
  <si>
    <t>"En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</si>
  <si>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</si>
  <si>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Detectivo</t>
  </si>
  <si>
    <t>IMPROBABLE</t>
  </si>
  <si>
    <t>Cuatrimestral</t>
  </si>
  <si>
    <t>Informes de inventarios</t>
  </si>
  <si>
    <t xml:space="preserve">Informe del inventario </t>
  </si>
  <si>
    <t>GA-RC1-CAU2-CON1</t>
  </si>
  <si>
    <t>"
2. Falta de un documento idóneo para generar la trazabilidad de entrega de los bienes muebles."</t>
  </si>
  <si>
    <t>"Comprobante de entrada almacén (SICOF).
en caso de inconsistencias se verifica la existencia de los instrumentos diligenciados, en caso de existir novedad el responsable del Almacén realiza las correcciones en equipo con los responsables de entrega y recepción de los bienes. 
como evidencia quedqa el acta de recibo a satisfacción  suscrita por el supervisor y el responsable del almacén.
Comprobante e entrada almacén (SICOF)"</t>
  </si>
  <si>
    <t xml:space="preserve">Se verifica la existencia de los instrumentos diligenciados, en caso de existir novedad el responsable del Almacén realiza las correcciones en equipo con los responsables de entrega y recepción de los bienes. </t>
  </si>
  <si>
    <t>Comprobante e entrada almacén (SICOF)</t>
  </si>
  <si>
    <t>Revisión de la documentacion cada que se realice la operación</t>
  </si>
  <si>
    <t>"Acta de recibo suscrita por el supervisor del contrato y el delegado del almacén.
Formato de entrega del almacén a usuario final del bien, suscrito por el responsable de la entrega en el almacén y quien recibe. "</t>
  </si>
  <si>
    <t>GA-RC1-CAU3-CON1</t>
  </si>
  <si>
    <t>3. Falta de un control dual y segregación de las funciones en el manejo de los inventarios.</t>
  </si>
  <si>
    <t xml:space="preserve">El supervisor mensualmente verifica y recibe a satisfacción, posteriormente el auxiliar del Almacén verifica factura y remisión contra lo recibido físicamente y se realiza el respectivo ingreso al sistema.                                                                                       En caso de haber diferencias el auxiliar informa al supervisor la novedad para hacer las correcciones a las que haya lugar.                                                                              como evidencia del control esta el Formato de recibo con las observaciones.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</si>
  <si>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</si>
  <si>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</si>
  <si>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</si>
  <si>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t xml:space="preserve">Proceso Jurídico </t>
  </si>
  <si>
    <t>PJ-RC1-CAU1-CON1</t>
  </si>
  <si>
    <t xml:space="preserve">Posibilidad de recibir o solicitar dadivas o beneficio alguno a nombre propio o de terceros para expedir  actos administrativos y/o certificaciones, sin el cumplimiento de los requisitos </t>
  </si>
  <si>
    <t xml:space="preserve">Falta de control de los actos administrativos de registro y control </t>
  </si>
  <si>
    <t>"Reprocesos administrativos
demandas
hallazgos penales, fiscales y disciplinarios
poca confiabilidad de la información generando perjuicios a organismos deportivos y terceros   "</t>
  </si>
  <si>
    <t xml:space="preserve">El Jefe Juridico verificara que el acto administrativo o respueta este acorde con la solicitud, con el cumplimiento de requisitos y las normas, y procede a dar su visto bueno en el documento. En caso de que no cumpla con las condiciones se devuelve al PU para que lo ajuste a las  via correo electrónico. Esto se realizará cada que se necesite emitir una respuesta, un concepto, un acto administrativo. </t>
  </si>
  <si>
    <t xml:space="preserve">Se realiza ajuste y se hace comité primario  para su revisión y análisis </t>
  </si>
  <si>
    <t>Correo electronico</t>
  </si>
  <si>
    <t xml:space="preserve">A demanda </t>
  </si>
  <si>
    <t>"actos administrativos
actas"</t>
  </si>
  <si>
    <t xml:space="preserve">Documentos generados con Visto Bueno del Jefe Juridico </t>
  </si>
  <si>
    <t>PJ-RC2-CAU1-CON1</t>
  </si>
  <si>
    <t xml:space="preserve">Posibilidad de recibir o solicitar dadivas o beneficio alguno a nombre propio o de terceros  para realizar una débil representación judicial y extrajudicial dentro de los procesos judiciales adelantandos o seguidos contra de INDEPORTES ANTIOQUIA </t>
  </si>
  <si>
    <t>Falta de control de los procesos judiciales</t>
  </si>
  <si>
    <t>sentencias no favorables para la Entidad</t>
  </si>
  <si>
    <t xml:space="preserve">el jefe Juridico designa a un profesional juridico interno o externo el proceso judicial y dentro de su designación este debe suscribir el poder donde se incluye la verificacion de no existencia de inahbilidad, incompatibilidades o conflicto de intereses para llevar el respectivo proceso. si existe alguna de estas condicioenes se asigna a un abogado que no las tenga. </t>
  </si>
  <si>
    <t xml:space="preserve">Se reasigna el proceso a un abogado que no tenga este conflicto. </t>
  </si>
  <si>
    <t xml:space="preserve">Poder </t>
  </si>
  <si>
    <t>Bimensual</t>
  </si>
  <si>
    <t>expediente</t>
  </si>
  <si>
    <t xml:space="preserve">Poder firmado por las partes </t>
  </si>
  <si>
    <t xml:space="preserve">Gestión del Talento Humano </t>
  </si>
  <si>
    <t>TH-RC1-CAU1-CON1</t>
  </si>
  <si>
    <t>Posibilidad de recibir o solicitar dadivas o beneficio alguno a nombre propio o de terceros modificando  los manuales de funciones  o perfiles en particular</t>
  </si>
  <si>
    <t>"Interés particular de nombrar a determinadas personas.
Compromisos políticos "</t>
  </si>
  <si>
    <t xml:space="preserve">Afectación de la prestación del servicio, el cumplimiento de objetivos y misión de la entidad
</t>
  </si>
  <si>
    <t>"Los Profesionales y/o apoyos de la Oficina de Talento Humano, elaboran  permanentemente con la participación y/o revisión de la alta Gerencia el estudio técnico para soportar la modificación del Manual Específico de Funciones objetivo y riguroso con la normatividad existente, dando  aplicación al art. 2.2.2.6.1 del Decreto 1083 de 2015, realizando la publicación y socialización del proyecto de acto administrativo y estudio técnico a la asociación sindical de empleados de Indeportes Antioquia. Este Control se realiza de forma manual.
En caso de no concordar lo reportado con la evidencia se emite el  concepto  desfavorable que sea riguroso para que se verifique y realice las correcciones pertinentes. El control se ejecutará de acuerdo a la periodicidadestablecida para el reporte del indicador.
Como evidencia del control está  el Concepto Técnico de Registros."</t>
  </si>
  <si>
    <t>El Profesional Especializado de la Oficina de Talento Humano en caso de no concordar lo reportado , debe emitir un concepto favorable o desfavorable, asegurando que este sea riguroso y fundamentado.</t>
  </si>
  <si>
    <t>Concepto Técnico
Registros</t>
  </si>
  <si>
    <t xml:space="preserve">Preventivo </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</si>
  <si>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</si>
  <si>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 xml:space="preserve">Concepto en estudio técnico de modificación del manual de funciones
</t>
  </si>
  <si>
    <t>TH-RC2-CAU1-CON1</t>
  </si>
  <si>
    <t>Posibilidad de recibir o solicitar dadivas o beneficio alguno a nombre propio o de terceros con la utilización inadecuada o perdida  de las historias laborales que afecten la integridad de la Entidad.</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</si>
  <si>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</si>
  <si>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</si>
  <si>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Los Profesionales y/o apoyos de la Oficina de Talento Humano, verifican  permanentemente que el archivo de las historias laborales en la oficina de talento humano esté adecuadamente conservado y controlado por una persona responsable y conforme a la normatividad aplicable y lineamientos institucionales. Este Control se realiza de forma manual.
En caso de no concordar lo reportado con la evidencia se  elabora plan de mejoramiento y se reporta para acción disciplinaria en caso de materializarse el riesgo.
Como veidencia del control está  el Concepto Técnico de Registros.</t>
  </si>
  <si>
    <t>Se elabora plan de mejoramiento
Se reporta para acción disciplinaria en caso de materializarse el riesgo</t>
  </si>
  <si>
    <t>"Asignación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</si>
  <si>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</si>
  <si>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 xml:space="preserve">Gestión Documental </t>
  </si>
  <si>
    <t>GD-RC1-CAU1-CON1</t>
  </si>
  <si>
    <t>Posibilidad de recibir o solicitar dadivas o beneficio alguno a nombre propio o de terceros, con la fuga o entrega de información por parte de los servidores públicos del CADA.</t>
  </si>
  <si>
    <t>Desconocimiento de las políticas de reservas de información y de los instrumentos que determinen los niveles de acceso y la reserva de la información institucional</t>
  </si>
  <si>
    <t>Violación a las normas de protección de datos y reserva de información, así como la afectación de la imagen institucional</t>
  </si>
  <si>
    <t xml:space="preserve">El profesional universitario del CADA, de forma mensual; cada mes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En caso de no aplicar el control el proceso puede terminar aplicando instructivos obsoletos.
Como evidencia de la aplicación del control se encuentran los radicados en el Sistema de Gestión Mercurio, los registros de distribución de documentos y  los formatos de acceso a la información en el CADA.
</t>
  </si>
  <si>
    <t>En caso de no aplicar el control el proceso puede terminar aplicando instructivos obsoletos.</t>
  </si>
  <si>
    <t>"El equipo de radicación diligencia las fichas de radicación y distribuye los documentos en Mercurio.
El auxiliar de servicios generales diligencia los registros de Distribución de documentos físicos desde el CADA a las oficinas.
El equipo CADA diligencia los rgistros de consulta y acceso a la información."</t>
  </si>
  <si>
    <t>"La Revisión es mensual de los registros de distribución, consulta y acceso a la información a cargo del CADA.
La información de consulta y acceso a la información del CADA se consolida en el informe de actividades semestral del equipo de trabajo."</t>
  </si>
  <si>
    <t>"Registro de distribución de documentos físicos y registro de distribución de documentos en Mercurio.
Registros de consulta y acceso a la información."</t>
  </si>
  <si>
    <t xml:space="preserve">Contratación y Adquisiciones </t>
  </si>
  <si>
    <t>CA-RC1-CAU1-CON1</t>
  </si>
  <si>
    <t>Posibilidad de recibir y solicitar cualquier dadiva o beneficio a nombre propio o de terceros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</si>
  <si>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</si>
  <si>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</si>
  <si>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El Jefe juridico remitirá previa revisión, al Comité de Contratación para que este revisé y analice la pertinencia de la realización de la contratación.  Para el  caso de procesos con Pluralidad de Oferente los integrantes una vez evaluada las propuestas  de acuerdo con el pliego de condiciones deberan emitir un informe a través del cual recomiendan al ordenador del gasto el posible contratista, quien verificará si adjudica o no el proceso con la información entregada.  
El comité de contratación  se  realizará de forma semanal para la revisión de los diferentes proceso, y para los procesos con pluralidad de oferente el CAE  realizara el informe respectivo.  Este control se ejecuta de forma manual a través de una reunión presencial (contratación directa) y en el caso de los procesos con pluralidad se realizara a través de los informes de evaluación de manera manual.
En caso de que el proceso contractual  no cumpla con las condiciones objetivas para su publicación se devolvera para los ajustes correspondientes a la dependencia. Si es pluralidad de oferentes al momento de adjudicación el ordenador podrá apartarse de la recomendación previa justificación a través de acto administrativo. Como evidencia queda constancias de comité de contratación  e informes de evaluación.
 "</t>
  </si>
  <si>
    <t xml:space="preserve">Se devuelven a las dependencias para los ajustes y en el caso de procesos de pluralidad de oferentes, el ordenador del gasto podrá apartarse de la recomendación argumentandolo a travpes de acto administrativo. </t>
  </si>
  <si>
    <t>constancias de comite e informes de evaluación</t>
  </si>
  <si>
    <t>semanal</t>
  </si>
  <si>
    <t xml:space="preserve">revisión de los procesos en comité de contratación y verificación del informe de evaluación del CAE en los casos que aplica </t>
  </si>
  <si>
    <t>constancias y resoluciones de adjudicaciones</t>
  </si>
  <si>
    <t>CA-RC2-CAU1-CON1</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</si>
  <si>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</si>
  <si>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</si>
  <si>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</si>
  <si>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 xml:space="preserve">El Abogado designado por el jefe Jurídico de forma manual solictará a las diferentes subgerencias o áreas el estado de las liquidaciones de los diferentes convenios o contratos mensualmente.
En caso de que la información no sea enviada, el abagado designado informara de dicha situación al Gerente con copia a Control Interno para que aquel requiera al área responsable de liquidar dicho contrato. 
Como evidencia del control quedan los correos enviados al Gerente con copia a Control Interno
</t>
  </si>
  <si>
    <t>En caso de que la información no sea enviada, el abagado designado informara de dicha situación al Gerente con copia a Control Interno para que aquel requiera al área responsable de liquidar dicho contrato. este control se realiza de forma mensual.</t>
  </si>
  <si>
    <t>Como evidencia del control quedan los correos enviados al Gerente con copia a Control Interno</t>
  </si>
  <si>
    <t>Realizar seguimiento permanente a los procesos judiciales con el fin de identificar posibles actos de corrupcion</t>
  </si>
  <si>
    <t>Archivo de excel de  seguimiento de procesos judiciales</t>
  </si>
  <si>
    <t>CA-RC3-CAU1-CON1</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</si>
  <si>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</si>
  <si>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</si>
  <si>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</si>
  <si>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"Los Supervisores desiganados de cada contrato y/o convenio de forma manual enviarán al ordenador del gasto informe señalando el posible incumplimiento del contratista con sus respectivos anexos  para que aquel remita dicha información al  jefe de la OAJ para que proceda a iniciar el proceso sancionatorio contractual.
En caso de que el supervisor no envie la información el ordenador del gasto si conoce la misma procedera a remitir dicha situación al jefe de la OAJ, para que inicie el respectivo proceso sancionatorio contractual o proceso judicial para declarar el incumplimiento; este control se lleva a cabo de forma bimensual.
Como evidencia del control esta el informe del supervisor señalando el posible incumplimiento, el proceso sancionatorio o el proceso judicial."</t>
  </si>
  <si>
    <t>En caso de que el supervisor no envie la información el ordenador del gasto si conoce la misma procedera a remitir dicha situación al jefe de la OAJ, para que inicie el respectivo proceso sancionatorio contractual o proceso judicial para declarar el incumplimiento.</t>
  </si>
  <si>
    <t>Como evidencia del control esta el informe del supervisor señalando el posible incumplimiento, el proceso sancionatorio o el proceso judicial</t>
  </si>
  <si>
    <t>Gestión de la Plataforma TIC</t>
  </si>
  <si>
    <t>GP-RC2-CAU1-CON1</t>
  </si>
  <si>
    <t>Posibilidad de recibir o solicitar dadivas o beneficio alguno a nombre propio o de terceros por acceso no autorizado a la información que afecte la integridad, disponibilidad o confidencialidad de la misma de conformidad con la clasificación y reserva de esta</t>
  </si>
  <si>
    <t xml:space="preserve">Deficiencia en los metodos de autenticación de los sistemas de información. </t>
  </si>
  <si>
    <t>"1. Incumplimiento a la norma 
y exposición indebida de la información. 
2. Perdida, alteración o acceso no aturoizado de información"</t>
  </si>
  <si>
    <t xml:space="preserve">La jefe de la oficina de sistemas define la política de seguridad de la información la cual tiene los criterios de control de acceso y gestión de identidades y la socializa para el conocimiento y cumplimiento de todo el personal de forma anual, y los técnicos de la oficina de sistemas revisan de forma manual, cada 3 meses que la matriz de identidades y control de acceso se encuentre actualizada según los roles de usuario y contraseña. 
En caso de desviación se deberán aplicar el procedimiento de gestión de incidentes de seguridad de la información.
Como evidencia del control queda la política de seguridad de la información definida y la matriz control de acceso y gestión de identidades. 
</t>
  </si>
  <si>
    <t xml:space="preserve">En caso de desviación se deberán aplicar el procedimiento de gestión de incidentes de seguridad de la información. </t>
  </si>
  <si>
    <t xml:space="preserve">Como evidencia del control queda la política de seguridad de la información definida y la matriz control de acceso y gestión de identidades. </t>
  </si>
  <si>
    <t>"Control del manejo la información 
Acceso controlado a la información  y tablas de control de acceso"</t>
  </si>
  <si>
    <t xml:space="preserve">Procedimientos establecidos en el SGC y definición de perfiles de los usuarios </t>
  </si>
  <si>
    <t xml:space="preserve">Gestión Financiera </t>
  </si>
  <si>
    <t>GF-RC1-CAU1-CON1</t>
  </si>
  <si>
    <t>Posibilidad de recibir dadivas por apropiación de recursos públicos para beneficio personal o de terceros en el manejo de los ingresos efectivos (bancos y caja menor). (Riesgo Fiscal)</t>
  </si>
  <si>
    <t>Falta de control duales en el manejo de recursos y segregación en las funciones.</t>
  </si>
  <si>
    <t xml:space="preserve">Detrimento patrimonial </t>
  </si>
  <si>
    <t xml:space="preserve">Si </t>
  </si>
  <si>
    <t>El Tesorero General verifica mensualmente, de manera preventiva y en días y horas indeterminadas, el manejo de los recursos de la caja menor mediante arqueos, asegurando la correcta administración de los ingresos efectivos. Este control se realiza de forma manual, y en caso de detectar diferencias o desviaciones en los fondos, se informa de manera formal a la Subgerente Administrativa y Financiera para tomar las medidas correctivas correspondientes. La evidencia de este control incluye los registros de los arqueos de caja y las conciliaciones bancarias.</t>
  </si>
  <si>
    <t>En caso de presentar diferencias se deben informar formalmente a la Subgerente Administrativa y Financiera.</t>
  </si>
  <si>
    <t>Arqueos de caja, conciliaciones de bancos</t>
  </si>
  <si>
    <t xml:space="preserve">Evitar </t>
  </si>
  <si>
    <t xml:space="preserve">Conciliaciones de las cuentas bancarias entre el sistema bancario y en la informacion del ERP, arqueos de constantes a las cajas menores </t>
  </si>
  <si>
    <t xml:space="preserve">Arqueos de Caja revisados </t>
  </si>
  <si>
    <t>GF-RC1-CAU2-CON2</t>
  </si>
  <si>
    <t>Posibilidad de recibir dadivas por apropiación de recursos públicos para beneficio personal o de terceros en el manejo de los ingresos efectivos (bancos y caja menor).
(Riesgo Fiscal)</t>
  </si>
  <si>
    <t>Falta de controles transversales y conciliaciones entre las áreas financieras del Instituto: presupuesto, contabilidad y tesorería.</t>
  </si>
  <si>
    <t>El Profesional Universitario encargado de contabilidad realiza mensualmente las conciliaciones bancarias, las cuales son validadas conjuntamente con el Tesorero General, asegurando que los ingresos efectivos se manejen de manera adecuada. Este control se efectúa de forma manual, y en caso de presentarse diferencias o irregularidades en los registros, se informa formalmente a la Gerente para tomar las medidas correctivas necesarias. La evidencia de este control son las conciliaciones bancarias suscritas entre las partes involucradas.</t>
  </si>
  <si>
    <t>En caso de presentar diferencias se deben informar formalmente a la Gerente.</t>
  </si>
  <si>
    <t>Conciliaciones bancarias suscritas entre las partes</t>
  </si>
  <si>
    <t>Conciliaciones bancarias revisadas por el lider del proceso contable</t>
  </si>
  <si>
    <t>GF-RC2-CAU1-CON1</t>
  </si>
  <si>
    <t>Posibilidad de recibir dadivas por  apropiación de recursos públicos por jineteo en cuentas bancarias para uso personal o en beneficio de terceros. (Riesgo Fiscal)</t>
  </si>
  <si>
    <t>Falta de controles duales en el manejo de recursos y segregación en las funciones.</t>
  </si>
  <si>
    <t>El Profesional Universitario de Contabilidad realiza mensualmente el registro contable en el ERP financiero, el cual es revisado y aprobado por el Profesional Universitario de Presupuesto, quien elabora la orden de pago. Posteriormente, el Técnico de Tesorería elabora el comprobante de egreso, que es aprobado por el Tesorero General, siguiendo el Procedimiento de Pagos P-GF-07. Este control manual y preventivo garantiza la correcta administración de las cuentas bancarias. En caso de presentarse diferencias, se informa a las áreas responsables para realizar los ajustes correspondientes. La evidencia de este control es el registro en el ERP financiero por usuario y aplicativo.</t>
  </si>
  <si>
    <t xml:space="preserve">En caso de presentar diferencias se informa a las áreas responsables para los ajustes respectivos. </t>
  </si>
  <si>
    <t>Registro en e ERP financiero por usuario y aplicativo</t>
  </si>
  <si>
    <t xml:space="preserve">El profesional universitario de contabilidad, realiza el registro contable en el ERP financiero el cual es revisado y aprobado por el profesional universitario de presupuesto quien elabora la orden de pago, posteriormente el técnico de tesorería elabora el comprobante de egreso el cual es aprobado por el tesorero general  </t>
  </si>
  <si>
    <t>GF-RC2-CAU2-CON2</t>
  </si>
  <si>
    <t>Posibilidad de recibir dadivas por apropiación de recursos públicos por jineteo en cuentas bancarias para uso personal o en beneficio de terceros. (Riesgo Fiscal)</t>
  </si>
  <si>
    <t>El Auxiliar Administrativo recepciona los pagos, el Técnico Administrativo prepara las transacciones en el portal bancario, y el Tesorero aprueba el pago, siguiendo el Procedimiento de Pagos P-GF-07. Este control manual y preventivo se realiza mensualmente para asegurar que los pagos se ejecuten de manera correcta y evitar la apropiación indebida de recursos públicos. En caso de detectarse diferencias, se informa a las áreas responsables para realizar los ajustes correspondientes. La evidencia de este control es la aplicación y documentación del Procedimiento de Pagos P-GF-07.</t>
  </si>
  <si>
    <t>Procedimeinto de Pagos P-GF-07</t>
  </si>
  <si>
    <t xml:space="preserve">El auxiliar administrativo recepciona el pago, el técnico administrativo lo prepara en el portal bancario y el tesorero aprueba el pago </t>
  </si>
  <si>
    <t xml:space="preserve">Registro en portales bancarios de preparador y aprobador.
</t>
  </si>
  <si>
    <t>GF-RC2-CAU3-CON3</t>
  </si>
  <si>
    <t>El Profesional Universitario encargado de Contabilidad realiza mensualmente las conciliaciones bancarias, las cuales son validadas con el Tesorero General, siguiendo el Procedimiento de Conciliación de Información Generada en los Diferentes Aplicativos P-GF-24. Este control se ejecuta de manera manual y preventiva para evitar la apropiación indebida de recursos públicos. En caso de presentarse diferencias, se revisan las causas y se hacen los ajustes respectivos. La evidencia de este control incluye las conciliaciones bancarias, los arqueos de caja y los comprobantes de egreso.</t>
  </si>
  <si>
    <t xml:space="preserve">En caso de presentar diferencias se revisan las causas para hacer los ajustes respectivos. </t>
  </si>
  <si>
    <t xml:space="preserve">Conciliaciones Bancarias </t>
  </si>
  <si>
    <t xml:space="preserve">Asesoría para la construcción de escenarios deportivos </t>
  </si>
  <si>
    <t>AC-RC4-CAU1-CON1</t>
  </si>
  <si>
    <t>Posibilidad de recibir dadivas o beneficios a nombre propio o de terceros, con la  viabilización de  proyectos para  entrega de recursos  a Municipios que no cumplen con los requisitos establecidos.</t>
  </si>
  <si>
    <t>Intereses políticos y/o particulares.</t>
  </si>
  <si>
    <t>"1, Mala imagen a la entidad debido al incumplimiento de la política documentada
2, Posibles demandas"</t>
  </si>
  <si>
    <t>sI</t>
  </si>
  <si>
    <t>"El profesional asignado anualmente  revisa de forma manual los los proyectos remitidos por los municipios y  valida el cumplimiento de todos los requisitos establecidos en la  ficha de viabilización de proyectos y los aprueba con  su firma.             
Si el proyecto no cumple con las condiciones requeridas en la viabilización se le devuelve al municpio para las correcciones y ajustes y  se realizan las mesas técnicas correspondientes.  
Como evidencia del proceso se tienen las fichas de viabilización aprobadas por el profesional."</t>
  </si>
  <si>
    <t>Si el proyecto no cumple con las condiciones requeridas en la viabilización se le devuelve al municpio para las correcciones y ajustes y se realizan las mesas técnicas correspondientes.</t>
  </si>
  <si>
    <t>Ficha de viabilización fimada.</t>
  </si>
  <si>
    <t>A demanda</t>
  </si>
  <si>
    <t>Conformar equipo de evaluacion que verifique  el cumplimiento de las políticas de cofinanciación y de las metas institucionales</t>
  </si>
  <si>
    <t>Registro de seguimiento</t>
  </si>
  <si>
    <t xml:space="preserve">Evaluación y Control </t>
  </si>
  <si>
    <t>EC-RC1-CAU1-CON1</t>
  </si>
  <si>
    <t xml:space="preserve">1. Posibilidad de recibir o solicitar cualquier dádiva o beneficio a nombre propio o para terceros… con el fin de desviar la ejecución de las auditorías y/o alterar el informe de auditoría (por solicitudes internas o externas) </t>
  </si>
  <si>
    <t>1.Auditar a un proceso del cual el auditor hizo parte recientemente.</t>
  </si>
  <si>
    <t>"Detrimento Patrimonial, mal uso del recurso público
Violación a los deberes de servidor público
Investigaciones penales, disciplinarias y fiscales
Sanciones penales, disciplinarias y fiscales
Tipificación del conflicto de interes"</t>
  </si>
  <si>
    <t>1. El jefe de la oficina de Control Interno, de manera permanente, gestiona la suscripción por parte del auditor de compromiso ético y conocimiento del Estatuto del Auditor Interno, (El Auditor Interno cumpla los requisitos de independencia, objetividad e integridad en la realización de la auditoría), en formato establecido en el SGC de forma manual. En caso de existir desviaciones y observaciones se  nombrara otro auditor; quedando como evidencia el Compromiso Ético y conocimiento del Estatuto del Auditor Interno F-EC-08, firmado.</t>
  </si>
  <si>
    <t>Se debe nombrar a otro auditor</t>
  </si>
  <si>
    <t>F-EC-08 Compromiso Ético y conocimiento del Estatuto del Auditor Interno, firmado.</t>
  </si>
  <si>
    <t>"Dar a conocer el Estatuto del Auditor Interno.
Suscribir compromiso ético por parte de auditor"
Carta de Compromiso suscrita por auditor in terno"</t>
  </si>
  <si>
    <t>"Entrega copia de la Resolución Estatuto Auditor Interno.
Carta de Compromiso suscrita por auditor in terno"</t>
  </si>
  <si>
    <t>EC-RC1-CAU2-CON1</t>
  </si>
  <si>
    <t>2.Auditar a un servidor con el cual posee vínculo familiar o personal.</t>
  </si>
  <si>
    <t>2. El Jefe de la Oficina de Control Interno revisa cada que se realice una auditoría, los informes preliminares y finales verificando la evidencias que soportan las observaciones, recomendando los ajustes a que haya lugar, a través de reuniones con el equipo auditor, quedando como evidencia los correos electrónicos y actas de grupo primario.En caso de existir desviaciones y observaciones se nombrará a otro auditor y el tipo De control es manual.</t>
  </si>
  <si>
    <t>"Correos electrónicos
Acta Grupo Primario"</t>
  </si>
  <si>
    <t>Realizar reuniones de grupo primario, en donde se da linea respecto a las auditorias</t>
  </si>
  <si>
    <t>Acta de grupo primario</t>
  </si>
  <si>
    <t xml:space="preserve">Mejoramiento Continuo </t>
  </si>
  <si>
    <t>MC-RC1-CAU1-CON1</t>
  </si>
  <si>
    <t>Posibilidad de recibir o solicitar dadivas o beneficios a nombre propio o de terceros con el fin de favorecer a los procesos del Instituto, en los resultados de las auditorías internas al Sistema de Gestión de Calidad. (desviación de la gestión de lo público)</t>
  </si>
  <si>
    <t>Informes de auditoría que no reflejan la realidad debido a vínculos afectivos o intereses personales relacionados con el proceso auditado, lo que puede llevar a la solicitud o recepción de dádivas y a la favorecimiento indebido de terceros.</t>
  </si>
  <si>
    <t>Incumplimiento a los requisitos de la norma, exponiendo la recertificación del instituto otorgada por el ICONTEC</t>
  </si>
  <si>
    <t>"El líder auditor de la OAP de forma manual   verifica anualmente, que los auditores principales y acompañantes no tengan ningún vínculo con el proceso que se va a auditar. 
En caso de detectar algún vínculo afectivo o interés relacionado con el proceso, se procederá a asignar a los auditores a otro proceso para garantizar la imparcialidad de la auditoría.  
Como evidencia del control esta el programa de auditoria con las asignaciones de los procesos a auditar "</t>
  </si>
  <si>
    <t xml:space="preserve">En caso de detectar algún vínculo afectivo o interés relacionado con el proceso, se procederá a asignar a los auditores a otro proceso para garantizar la imparcialidad de la auditoría.  </t>
  </si>
  <si>
    <t xml:space="preserve">Como evidencia del control esta el programa de auditoria con las asignaciones de los procesos a auditar </t>
  </si>
  <si>
    <t>No requiere control adicional debido a que los que se encuentran establecidos son efectivos.</t>
  </si>
  <si>
    <t>Versión 04
Fecha de Actualización:  24/02/2020</t>
  </si>
  <si>
    <t>SEGUIMIENTO - AUTOEVALUACIÓN DE RIESGOS</t>
  </si>
  <si>
    <t>Primer Monitoreo y Revisión</t>
  </si>
  <si>
    <t>Segundo Monitoreo y Revisión</t>
  </si>
  <si>
    <t>Tercer Monitoreo y Revisión</t>
  </si>
  <si>
    <t>Avance de monitoreo 
a 30 de abril</t>
  </si>
  <si>
    <t xml:space="preserve">Responsable de la acción </t>
  </si>
  <si>
    <t>Avance de monitoreo 
a 30 de agosto</t>
  </si>
  <si>
    <t>Avance de monitoreo 
a 30 de diciembre</t>
  </si>
  <si>
    <t xml:space="preserve"> IMPACTO RIESGO INHERENTE</t>
  </si>
  <si>
    <t xml:space="preserve">Control </t>
  </si>
  <si>
    <t xml:space="preserve">Posibilidad de favorecer la gestión institucional presentando resultados del Plan de Desarrollo que no corresponde a la realidad de los productos y/o servicios entregados.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</si>
  <si>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</si>
  <si>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</si>
  <si>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</si>
  <si>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</si>
  <si>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</si>
  <si>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</si>
  <si>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</si>
  <si>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</si>
  <si>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</si>
  <si>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</si>
  <si>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</si>
  <si>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</si>
  <si>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</si>
  <si>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</si>
  <si>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</si>
  <si>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</si>
  <si>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</si>
  <si>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</si>
  <si>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</si>
  <si>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</si>
  <si>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</si>
  <si>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aplica.</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</si>
  <si>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</si>
  <si>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</si>
  <si>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</si>
  <si>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</si>
  <si>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</si>
  <si>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</si>
  <si>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</si>
  <si>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</si>
  <si>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</si>
  <si>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</si>
  <si>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1. Se valida con los jefes de las áreas que presentan la información,  el contendido a publicar. </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</si>
  <si>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</si>
  <si>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</si>
  <si>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</si>
  <si>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</si>
  <si>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</si>
  <si>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</si>
  <si>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</si>
  <si>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</si>
  <si>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</si>
  <si>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</si>
  <si>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</si>
  <si>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</si>
  <si>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</si>
  <si>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</si>
  <si>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</si>
  <si>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</si>
  <si>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</si>
  <si>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</si>
  <si>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 xml:space="preserve">Mensual </t>
  </si>
  <si>
    <t>Revisión de requisitos por parte del Comité  técnico científico evaluador de apoyos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</si>
  <si>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</si>
  <si>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</si>
  <si>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</si>
  <si>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</si>
  <si>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</si>
  <si>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</si>
  <si>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</si>
  <si>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</si>
  <si>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</si>
  <si>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</si>
  <si>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</si>
  <si>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Semestral</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</si>
  <si>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</si>
  <si>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</si>
  <si>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</si>
  <si>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</si>
  <si>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</si>
  <si>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</si>
  <si>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</si>
  <si>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</si>
  <si>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</si>
  <si>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</si>
  <si>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</si>
  <si>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</si>
  <si>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</si>
  <si>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Anual</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</si>
  <si>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</si>
  <si>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</si>
  <si>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</si>
  <si>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</si>
  <si>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</si>
  <si>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</si>
  <si>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</si>
  <si>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</si>
  <si>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</si>
  <si>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</si>
  <si>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El profesional Universitario debe:
1. Establecer claves para el ingreso a la plataforma.
2. Realizar revisión documental acorde a los parametros establecidos en las cartas fundamentales.</t>
  </si>
  <si>
    <t>Registro de la documentación revisada, aprobada o negada.</t>
  </si>
  <si>
    <t xml:space="preserve">Automático </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</si>
  <si>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</si>
  <si>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</si>
  <si>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</si>
  <si>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</si>
  <si>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</si>
  <si>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</si>
  <si>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</si>
  <si>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</si>
  <si>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</si>
  <si>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</si>
  <si>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</si>
  <si>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</si>
  <si>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</si>
  <si>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</si>
  <si>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</si>
  <si>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</si>
  <si>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</si>
  <si>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 xml:space="preserve">Detrimento patrimonial
Los reportes contables no reflejen la realidad económica y patrimonial del Instituto. </t>
  </si>
  <si>
    <t xml:space="preserve">Los auxiliares administrativos,  realizan  inventario físico vs la información registrada en el sistema (cortes 30 de abril, 31 de agosto,  31 de diciembre). </t>
  </si>
  <si>
    <t xml:space="preserve">En caso de haber diferencias se verifican las órdenes de salida del almacén  y se realizan los ajustes pertinentes.
De continuar diferencias, se envía reporte a la Subgerencia Administrativa y financiera para continuar con el debido proceso. </t>
  </si>
  <si>
    <t xml:space="preserve">Detectivo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</si>
  <si>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</si>
  <si>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</si>
  <si>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</si>
  <si>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</si>
  <si>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</si>
  <si>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 xml:space="preserve">
2. Falta de un documento idóneo para generar la trazabilidad de entrega de los bienes muebles.</t>
  </si>
  <si>
    <t>El supervisor del contrato  y el auxiliar del almacén suscriben Acta de recibo de bienes, para realizar el ingreso de los mismos. (Entrada de mercancía).
Comprobante de entrada almacén (SICOF)</t>
  </si>
  <si>
    <t>Acta de recibo a satisfacción  suscrita por el supervisor y el responsable del almacén.
Comprobante e entrada almacén (SICOF)</t>
  </si>
  <si>
    <t>Continuo</t>
  </si>
  <si>
    <t xml:space="preserve">Acta de recibo suscrita por el supervisor del contrato y el delegado del almacén.
Formato de entrega del almacén a usuario final del bien, suscrito por el responsable de la entrega en el almacén y quien recibe. </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</si>
  <si>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</si>
  <si>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</si>
  <si>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</si>
  <si>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 xml:space="preserve">El supervisor revisa y recibe a satisfacción, posteriormente el auxiliar del Almacén verifica factura y remisión contra lo recibido físicamente y se realiza el respectivo ingreso al sistema.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</si>
  <si>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</si>
  <si>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</si>
  <si>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</si>
  <si>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</si>
  <si>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</si>
  <si>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</si>
  <si>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</si>
  <si>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</si>
  <si>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</si>
  <si>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</si>
  <si>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</si>
  <si>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</si>
  <si>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</si>
  <si>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</si>
  <si>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</si>
  <si>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</si>
  <si>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</si>
  <si>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</si>
  <si>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</si>
  <si>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</si>
  <si>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</si>
  <si>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</si>
  <si>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 xml:space="preserve">Interés particular de nombrar a determinadas personas.
Compromisos políticos </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</si>
  <si>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</si>
  <si>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</si>
  <si>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</si>
  <si>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</si>
  <si>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</si>
  <si>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</si>
  <si>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</si>
  <si>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</si>
  <si>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</si>
  <si>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Verificar que el archivo de las historias laborales en la oficina de talento humano esté adecuadamente conservado y controlado por una persona responsable y conforme a la normatividad aplicable y lineamientos institucionales.</t>
  </si>
  <si>
    <t xml:space="preserve">Registros </t>
  </si>
  <si>
    <t xml:space="preserve">Permanente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</si>
  <si>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</si>
  <si>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</si>
  <si>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</si>
  <si>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</si>
  <si>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</si>
  <si>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</si>
  <si>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</si>
  <si>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</si>
  <si>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</si>
  <si>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</si>
  <si>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</si>
  <si>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</si>
  <si>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</si>
  <si>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</si>
  <si>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</si>
  <si>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</si>
  <si>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</si>
  <si>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</si>
  <si>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</si>
  <si>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</si>
  <si>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</si>
  <si>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</si>
  <si>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</si>
  <si>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</si>
  <si>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</si>
  <si>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</si>
  <si>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</si>
  <si>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</si>
  <si>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</si>
  <si>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</si>
  <si>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</si>
  <si>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</si>
  <si>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</si>
  <si>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Falta de seguimiento por parte del supervisor a la ejecuciòn del contratista
Débil análisis en la identificación de los riesgos derivados de la contratacion</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</si>
  <si>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</si>
  <si>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</si>
  <si>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informes de supervisión</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</si>
  <si>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</si>
  <si>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</si>
  <si>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</si>
  <si>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</si>
  <si>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</si>
  <si>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Posibilidad de apropiación de recursos públicos por jineteo en cuentas bancarias para uso personal o en beneficio de terceros.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</si>
  <si>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</si>
  <si>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</si>
  <si>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</si>
  <si>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</si>
  <si>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</si>
  <si>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</si>
  <si>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</si>
  <si>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</si>
  <si>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</si>
  <si>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</si>
  <si>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</si>
  <si>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</si>
  <si>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</si>
  <si>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</si>
  <si>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</si>
  <si>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</si>
  <si>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</si>
  <si>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</si>
  <si>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</si>
  <si>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</si>
  <si>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</si>
  <si>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</si>
  <si>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</si>
  <si>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</si>
  <si>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</si>
  <si>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</si>
  <si>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</si>
  <si>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</si>
  <si>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</si>
  <si>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</si>
  <si>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 xml:space="preserve">Dar a conocer el Estatuto del Auditor Interno.
Suscribir compromiso ético por parte de auditor
</t>
  </si>
  <si>
    <t>Entrega copia de la Resolución Estatuto Auditor Interno.
Carta de Compromiso suscrita por auditor in terno</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</si>
  <si>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</si>
  <si>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</si>
  <si>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</si>
  <si>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</si>
  <si>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</si>
  <si>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</si>
  <si>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</si>
  <si>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</si>
  <si>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</si>
  <si>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</si>
  <si>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</si>
  <si>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</si>
  <si>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</si>
  <si>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</si>
  <si>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</si>
  <si>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</si>
  <si>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</si>
  <si>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</si>
  <si>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</si>
  <si>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</si>
  <si>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</si>
  <si>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Control del manejo la información 
Acceso controlado a la información  y tablas de control de acceso</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</si>
  <si>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</si>
  <si>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</si>
  <si>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</si>
  <si>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</si>
  <si>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</si>
  <si>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</si>
  <si>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</si>
  <si>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</si>
  <si>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</si>
  <si>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</si>
  <si>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</si>
  <si>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</si>
  <si>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</si>
  <si>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</si>
  <si>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</si>
  <si>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</si>
  <si>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</si>
  <si>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</si>
  <si>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</si>
  <si>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</si>
  <si>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</si>
  <si>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</si>
  <si>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PASO 2. IDENTIFICACIÓN DEL RIESGO</t>
  </si>
  <si>
    <t>Se propone una estructura que facilita su redacción y claridad que inicia con la frase POSIBILIDAD DE y se analizan los siguientes aspectos:</t>
  </si>
  <si>
    <t>PASO 3. VALORACIÓN DEL RIESGO</t>
  </si>
  <si>
    <t xml:space="preserve">Para determinar la probabilidad: </t>
  </si>
  <si>
    <t xml:space="preserve">Para determinar el impacto: </t>
  </si>
  <si>
    <t xml:space="preserve">TIPOLOGÍAS DE CONTROLES </t>
  </si>
  <si>
    <t xml:space="preserve">IMPLEMENTACIÓN DE LOS  CONTROLES </t>
  </si>
  <si>
    <t xml:space="preserve">Tratamiento del Riesgo </t>
  </si>
  <si>
    <t xml:space="preserve">RIESGOS DE CORRUPCIÓN </t>
  </si>
  <si>
    <t>1. COMPONENTES DEFINICIÓN RIESGOS DE CORRUPCIÓN</t>
  </si>
  <si>
    <t>RIESGOS DE SEGURIDAD DE LA INFORMACIÓN</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</si>
  <si>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</si>
  <si>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</si>
  <si>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</si>
  <si>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</si>
  <si>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</si>
  <si>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</si>
  <si>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</si>
  <si>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</si>
  <si>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</si>
  <si>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</si>
  <si>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CLASIFICACIÓN DEL RIESGO</t>
  </si>
  <si>
    <t>Descripción</t>
  </si>
  <si>
    <t xml:space="preserve">Puntaje </t>
  </si>
  <si>
    <t>Probabilidad</t>
  </si>
  <si>
    <t>Impacto</t>
  </si>
  <si>
    <t>Concatenar</t>
  </si>
  <si>
    <t xml:space="preserve">Zona de Calor </t>
  </si>
  <si>
    <t xml:space="preserve">TIPOLOGIA DEL RIESGO </t>
  </si>
  <si>
    <t xml:space="preserve">TIPOLOGÍA DE CONTROL </t>
  </si>
  <si>
    <t xml:space="preserve">DOCUMENTACIÓN </t>
  </si>
  <si>
    <t xml:space="preserve">FRECUENCIA </t>
  </si>
  <si>
    <t xml:space="preserve">EVIDENCIA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</si>
  <si>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</si>
  <si>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</si>
  <si>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</si>
  <si>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</si>
  <si>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</si>
  <si>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</si>
  <si>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</si>
  <si>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</si>
  <si>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</si>
  <si>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</si>
  <si>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</si>
  <si>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</si>
  <si>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</si>
  <si>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</si>
  <si>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</si>
  <si>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</si>
  <si>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</si>
  <si>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</si>
  <si>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</si>
  <si>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Ejecución y administración de procesos</t>
  </si>
  <si>
    <t xml:space="preserve">En Curso </t>
  </si>
  <si>
    <t xml:space="preserve">Muy Baja </t>
  </si>
  <si>
    <t xml:space="preserve">Leve </t>
  </si>
  <si>
    <t>BAJO</t>
  </si>
  <si>
    <t xml:space="preserve">Ambiental </t>
  </si>
  <si>
    <t>Documentado</t>
  </si>
  <si>
    <t>Continua</t>
  </si>
  <si>
    <t xml:space="preserve">Con Registro </t>
  </si>
  <si>
    <t xml:space="preserve">MODERADO </t>
  </si>
  <si>
    <t xml:space="preserve">Fuerte </t>
  </si>
  <si>
    <t>Asignado</t>
  </si>
  <si>
    <t>Adecuado</t>
  </si>
  <si>
    <t>Oportuna</t>
  </si>
  <si>
    <t>Prevenir</t>
  </si>
  <si>
    <t>Confiable</t>
  </si>
  <si>
    <t>Se investigan y se resuelven oportunamente</t>
  </si>
  <si>
    <t>Completa</t>
  </si>
  <si>
    <t>Fraude Externo</t>
  </si>
  <si>
    <t xml:space="preserve">Cerrada </t>
  </si>
  <si>
    <t>Baja</t>
  </si>
  <si>
    <t>Menor</t>
  </si>
  <si>
    <t xml:space="preserve">Cumplimiento </t>
  </si>
  <si>
    <t xml:space="preserve">Investigación </t>
  </si>
  <si>
    <t>Sin Documentar</t>
  </si>
  <si>
    <t>Aleatoria</t>
  </si>
  <si>
    <t>Sin Registro</t>
  </si>
  <si>
    <t xml:space="preserve">Moderado </t>
  </si>
  <si>
    <t>No asignado</t>
  </si>
  <si>
    <t>Inadecuado</t>
  </si>
  <si>
    <t>Inoportuna</t>
  </si>
  <si>
    <t>Detectar</t>
  </si>
  <si>
    <t>No confiable</t>
  </si>
  <si>
    <t>No se investigan y se resuelven oportunamente</t>
  </si>
  <si>
    <t>Incompleta</t>
  </si>
  <si>
    <t xml:space="preserve">Fraude Interno </t>
  </si>
  <si>
    <t>No Aplica</t>
  </si>
  <si>
    <t>Media</t>
  </si>
  <si>
    <t>Estratégico</t>
  </si>
  <si>
    <t xml:space="preserve">Asesoría Administrativa y Técnica </t>
  </si>
  <si>
    <t>Correctivo</t>
  </si>
  <si>
    <t>Compartir / Transferir</t>
  </si>
  <si>
    <t xml:space="preserve">Sin Autoevaluación </t>
  </si>
  <si>
    <t xml:space="preserve">Débil </t>
  </si>
  <si>
    <t>No es un control</t>
  </si>
  <si>
    <t>No existe</t>
  </si>
  <si>
    <t>Fallas Tencológicas</t>
  </si>
  <si>
    <t xml:space="preserve">Alta </t>
  </si>
  <si>
    <t>Mayor</t>
  </si>
  <si>
    <t xml:space="preserve">ALTO </t>
  </si>
  <si>
    <t xml:space="preserve">Financiero </t>
  </si>
  <si>
    <t>PROBABLE</t>
  </si>
  <si>
    <t xml:space="preserve">Relaciones Laborales </t>
  </si>
  <si>
    <t xml:space="preserve">Muy Alta </t>
  </si>
  <si>
    <t>Catastrófico</t>
  </si>
  <si>
    <t xml:space="preserve">Imagen o Reputacional </t>
  </si>
  <si>
    <t xml:space="preserve">TIPO DE CONTROL </t>
  </si>
  <si>
    <t>CASI SEGURO</t>
  </si>
  <si>
    <t>Usuarios, productos y prácticas</t>
  </si>
  <si>
    <t xml:space="preserve">Operativo </t>
  </si>
  <si>
    <t xml:space="preserve">TRATAMIENTO DEL RIESGO CORRUPCIÓN  </t>
  </si>
  <si>
    <t>Daños a activos fijos/eventos externos</t>
  </si>
  <si>
    <t xml:space="preserve">Seguridad Digital </t>
  </si>
  <si>
    <t xml:space="preserve">Recreación y Deporte </t>
  </si>
  <si>
    <t>Automático</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</si>
  <si>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</si>
  <si>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</si>
  <si>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</si>
  <si>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</si>
  <si>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</si>
  <si>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</si>
  <si>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Seguridad de la información</t>
  </si>
  <si>
    <t>Fuerte</t>
  </si>
  <si>
    <t>Calificación de controles</t>
  </si>
  <si>
    <t>puntaje  a disminuir</t>
  </si>
  <si>
    <t>Muy baja</t>
  </si>
  <si>
    <t xml:space="preserve">CLASE DE RIESGOS </t>
  </si>
  <si>
    <t xml:space="preserve">CATASTROFICO </t>
  </si>
  <si>
    <t>de 0 a 50</t>
  </si>
  <si>
    <t xml:space="preserve">Semestral </t>
  </si>
  <si>
    <t xml:space="preserve">Gestión </t>
  </si>
  <si>
    <t>de 51 a 75</t>
  </si>
  <si>
    <t xml:space="preserve">Fiscal </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</si>
  <si>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</si>
  <si>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</si>
  <si>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</si>
  <si>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</si>
  <si>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</si>
  <si>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</si>
  <si>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</si>
  <si>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</si>
  <si>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</si>
  <si>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</si>
  <si>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</si>
  <si>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</si>
  <si>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</si>
  <si>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</si>
  <si>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</si>
  <si>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</si>
  <si>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</si>
  <si>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</si>
  <si>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</si>
  <si>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</si>
  <si>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</si>
  <si>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</si>
  <si>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</si>
  <si>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</si>
  <si>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</si>
  <si>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</si>
  <si>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</si>
  <si>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</si>
  <si>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</si>
  <si>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</si>
  <si>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</si>
  <si>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</si>
  <si>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</si>
  <si>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Identificar y desarrollar las potencialidades de mejora en los procesos institucionales a partir del seguimiento y evaluación de la gestión.</t>
  </si>
  <si>
    <t>Fortalecer la imagen institucional de Indeportes Antioquia, como referente social del deporte en el departamento.</t>
  </si>
  <si>
    <t>Jefe Oficina de Comunicaciones</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</si>
  <si>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</si>
  <si>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</si>
  <si>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Pendiente definir objetivo, toda vez que el proceso está en construcción </t>
  </si>
  <si>
    <t>Subgerente de Fomento y Desarrollo Deportivo</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</si>
  <si>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</si>
  <si>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</si>
  <si>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</si>
  <si>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</si>
  <si>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</si>
  <si>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</si>
  <si>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</si>
  <si>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</si>
  <si>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</si>
  <si>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</si>
  <si>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Coordinador de Infraestructura Física</t>
  </si>
  <si>
    <t>Realizar la planificación financiera, aplicación y custodia de los recursos financieros de la entidad y gestionar la transferencia de los mismos.</t>
  </si>
  <si>
    <t>Subgerente Administrativo y Financiero</t>
  </si>
  <si>
    <t>Garantizar que contrataciones con clientes y proveedores de la entidad se realicen con calidad, oportunidad, eficiencia y cumpliendo de los términos legales.</t>
  </si>
  <si>
    <t>Jefe de Oficina Jurídica</t>
  </si>
  <si>
    <t>Apoyar el desarrollo eficiente de los procesos internos, mediante la administración de los bienes y prestación de los servicios internos requeridos.</t>
  </si>
  <si>
    <t>Coordinador Equipo Administrativo</t>
  </si>
  <si>
    <t>Asegurar que la Plataforma TIC esté disponible, funcional, optimizada y actualizada para que satisfaga las necesidades de los procesos de la entidad.</t>
  </si>
  <si>
    <t>Jefe de Oficina de Sistemas</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</si>
  <si>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</si>
  <si>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r>
      <t> </t>
    </r>
    <r>
      <rPr>
        <sz val="11"/>
        <color rgb="FF323130"/>
        <rFont val="Calibri"/>
        <family val="2"/>
        <scheme val="minor"/>
      </rPr>
      <t>Profesional Universitario Coordinador de Equipo "CADA".</t>
    </r>
  </si>
  <si>
    <t>lanear, organizar, ejecutar y hacer seguimiento a las acciones que promuevan el desarrollo del talento Humano durante el ciclo de vida laboral de los servidores públicos del instituto.</t>
  </si>
  <si>
    <t>Jefe de Oficina de Talento Humano</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</si>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</sst>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3"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b/>
      <sz val="20"/>
      <color theme="1"/>
      <name val="Calibri"/>
      <family val="2"/>
      <scheme val="minor"/>
    </font>
    <font>
      <b/>
      <sz val="16"/>
      <color theme="1"/>
      <name val="Calibri"/>
      <family val="2"/>
      <scheme val="minor"/>
    </font>
    <font>
      <b/>
      <sz val="18"/>
      <color theme="1"/>
      <name val="Calibri"/>
      <family val="2"/>
      <scheme val="minor"/>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b/>
      <sz val="11"/>
      <color theme="1"/>
      <name val="Calibri"/>
      <family val="2"/>
    </font>
    <font>
      <sz val="10"/>
      <color rgb="FF000000"/>
      <name val="Arial"/>
      <family val="2"/>
    </font>
    <font>
      <sz val="11"/>
      <color theme="1"/>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sz val="14"/>
      <color theme="1"/>
      <name val="Calibri"/>
      <family val="2"/>
      <scheme val="minor"/>
    </font>
    <font>
      <sz val="14"/>
      <name val="Calibri"/>
      <family val="2"/>
    </font>
    <font>
      <sz val="14"/>
      <name val="Calibri"/>
      <family val="2"/>
      <scheme val="minor"/>
    </font>
    <font>
      <sz val="14"/>
      <color rgb="FF000000"/>
      <name val="Calibri"/>
      <family val="2"/>
    </font>
    <font>
      <sz val="14"/>
      <color rgb="FF000000"/>
      <name val="Calibri"/>
      <family val="2"/>
      <scheme val="minor"/>
    </font>
    <font>
      <sz val="14"/>
      <color theme="1"/>
      <name val="Arial"/>
      <family val="2"/>
    </font>
    <font>
      <sz val="14"/>
      <color rgb="FF444444"/>
      <name val="Calibri"/>
      <family val="2"/>
      <scheme val="minor"/>
    </font>
    <font>
      <b/>
      <sz val="14"/>
      <name val="Calibri"/>
      <family val="2"/>
      <scheme val="minor"/>
    </font>
    <font>
      <u/>
      <sz val="11"/>
      <color theme="10"/>
      <name val="Calibri"/>
      <family val="2"/>
      <scheme val="minor"/>
    </font>
    <font>
      <sz val="11"/>
      <name val="Arial"/>
      <family val="2"/>
    </font>
    <font>
      <sz val="11"/>
      <color rgb="FF000000"/>
      <name val="Arial"/>
      <family val="2"/>
    </font>
    <font>
      <b/>
      <sz val="11"/>
      <color rgb="FF000000"/>
      <name val="Arial"/>
      <family val="2"/>
    </font>
    <font>
      <u/>
      <sz val="11"/>
      <color theme="10"/>
      <name val="Arial"/>
      <family val="2"/>
    </font>
    <font>
      <b/>
      <sz val="11"/>
      <color theme="0"/>
      <name val="Arial"/>
      <family val="2"/>
    </font>
    <font>
      <b/>
      <sz val="11"/>
      <color theme="1"/>
      <name val="Arial"/>
      <family val="2"/>
    </font>
    <font>
      <b/>
      <sz val="10"/>
      <color rgb="FF000000"/>
      <name val="Arial"/>
      <family val="2"/>
    </font>
  </fonts>
  <fills count="31">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rgb="FFFF0000"/>
        <bgColor rgb="FF000000"/>
      </patternFill>
    </fill>
    <fill>
      <patternFill patternType="solid">
        <fgColor rgb="FFE28700"/>
        <bgColor rgb="FF000000"/>
      </patternFill>
    </fill>
    <fill>
      <patternFill patternType="solid">
        <fgColor rgb="FFFFC000"/>
        <bgColor rgb="FF000000"/>
      </patternFill>
    </fill>
    <fill>
      <patternFill patternType="solid">
        <fgColor rgb="FFC6E0B4"/>
        <bgColor rgb="FF000000"/>
      </patternFill>
    </fill>
    <fill>
      <patternFill patternType="solid">
        <fgColor theme="8" tint="0.79998168889431442"/>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4" fillId="0" borderId="0"/>
    <xf numFmtId="0" fontId="55" fillId="0" borderId="0" applyNumberFormat="0" applyFill="0" applyBorder="0" applyAlignment="0" applyProtection="0"/>
  </cellStyleXfs>
  <cellXfs count="462">
    <xf numFmtId="0" fontId="0" fillId="0" borderId="0" xfId="0"/>
    <xf numFmtId="0" fontId="0" fillId="9" borderId="0" xfId="0" applyFill="1"/>
    <xf numFmtId="0" fontId="0" fillId="0" borderId="0" xfId="0" applyAlignment="1">
      <alignment horizontal="center" vertical="center"/>
    </xf>
    <xf numFmtId="0" fontId="16" fillId="12" borderId="15"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5" fillId="16" borderId="15" xfId="1" applyNumberFormat="1" applyFont="1" applyFill="1" applyBorder="1" applyAlignment="1" applyProtection="1">
      <alignment horizontal="right" vertical="center" wrapText="1"/>
      <protection hidden="1"/>
    </xf>
    <xf numFmtId="0" fontId="25" fillId="11" borderId="18" xfId="0" applyFont="1" applyFill="1" applyBorder="1" applyAlignment="1">
      <alignment vertical="top" wrapText="1"/>
    </xf>
    <xf numFmtId="0" fontId="25" fillId="10" borderId="19" xfId="0" applyFont="1" applyFill="1" applyBorder="1" applyAlignment="1">
      <alignment vertical="top" wrapText="1"/>
    </xf>
    <xf numFmtId="0" fontId="25" fillId="11" borderId="19" xfId="0" applyFont="1" applyFill="1" applyBorder="1" applyAlignment="1">
      <alignment vertical="top" wrapText="1"/>
    </xf>
    <xf numFmtId="0" fontId="25" fillId="17" borderId="20" xfId="0" applyFont="1" applyFill="1" applyBorder="1" applyAlignment="1">
      <alignment vertical="top" wrapText="1"/>
    </xf>
    <xf numFmtId="0" fontId="25" fillId="10" borderId="20" xfId="0" applyFont="1" applyFill="1" applyBorder="1" applyAlignment="1">
      <alignment vertical="top" wrapText="1"/>
    </xf>
    <xf numFmtId="0" fontId="25" fillId="11" borderId="20" xfId="0" applyFont="1" applyFill="1" applyBorder="1" applyAlignment="1">
      <alignment vertical="top" wrapText="1"/>
    </xf>
    <xf numFmtId="0" fontId="2" fillId="9" borderId="0" xfId="0" applyFont="1" applyFill="1" applyAlignment="1">
      <alignment horizontal="center" vertical="center"/>
    </xf>
    <xf numFmtId="0" fontId="0" fillId="9" borderId="0" xfId="0" applyFill="1" applyAlignment="1">
      <alignment horizontal="center" vertical="center" wrapText="1"/>
    </xf>
    <xf numFmtId="0" fontId="0" fillId="9" borderId="0" xfId="0" applyFill="1" applyAlignment="1">
      <alignment horizontal="left" vertical="top" wrapText="1"/>
    </xf>
    <xf numFmtId="0" fontId="16"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27" fillId="0" borderId="0" xfId="0" applyFont="1"/>
    <xf numFmtId="0" fontId="0" fillId="0" borderId="0" xfId="0" applyAlignment="1">
      <alignment wrapText="1"/>
    </xf>
    <xf numFmtId="9" fontId="0" fillId="0" borderId="15" xfId="0" applyNumberFormat="1" applyBorder="1"/>
    <xf numFmtId="0" fontId="0" fillId="9" borderId="0" xfId="0" applyFill="1" applyAlignment="1">
      <alignment horizontal="left" vertical="center" wrapText="1"/>
    </xf>
    <xf numFmtId="0" fontId="28" fillId="0" borderId="0" xfId="0" applyFont="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29" fillId="0" borderId="0" xfId="0" applyFont="1"/>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30" fillId="0" borderId="0" xfId="0" applyFont="1"/>
    <xf numFmtId="0" fontId="30" fillId="9" borderId="15" xfId="0" applyFont="1" applyFill="1" applyBorder="1" applyAlignment="1">
      <alignment vertical="center"/>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32" fillId="0" borderId="11" xfId="0" applyFont="1" applyBorder="1" applyAlignment="1">
      <alignment horizontal="center" vertical="center"/>
    </xf>
    <xf numFmtId="0" fontId="30"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30" fillId="0" borderId="15" xfId="0" applyFont="1" applyBorder="1" applyAlignment="1">
      <alignment horizontal="center" vertical="center" wrapText="1"/>
    </xf>
    <xf numFmtId="0" fontId="34" fillId="0" borderId="15" xfId="0" applyFont="1" applyBorder="1" applyAlignment="1">
      <alignment horizontal="center" vertical="center"/>
    </xf>
    <xf numFmtId="0" fontId="0" fillId="9" borderId="15" xfId="0" applyFill="1" applyBorder="1" applyAlignment="1">
      <alignment horizontal="center" vertical="center"/>
    </xf>
    <xf numFmtId="0" fontId="30" fillId="0" borderId="15" xfId="0" applyFont="1" applyBorder="1" applyAlignment="1">
      <alignment horizontal="justify" vertical="center" wrapText="1"/>
    </xf>
    <xf numFmtId="0" fontId="0" fillId="0" borderId="13" xfId="0" applyBorder="1" applyAlignment="1">
      <alignment horizontal="center" vertical="center"/>
    </xf>
    <xf numFmtId="0" fontId="30" fillId="9" borderId="15" xfId="0" applyFont="1" applyFill="1" applyBorder="1" applyAlignment="1">
      <alignment horizontal="center" vertical="center"/>
    </xf>
    <xf numFmtId="0" fontId="30" fillId="9" borderId="15" xfId="0" applyFont="1" applyFill="1" applyBorder="1"/>
    <xf numFmtId="0" fontId="30" fillId="9" borderId="15" xfId="0" applyFont="1" applyFill="1" applyBorder="1" applyAlignment="1">
      <alignment horizontal="center" vertical="center" wrapText="1"/>
    </xf>
    <xf numFmtId="0" fontId="30" fillId="9" borderId="15" xfId="0" applyFont="1" applyFill="1" applyBorder="1" applyAlignment="1">
      <alignment vertical="center" wrapText="1"/>
    </xf>
    <xf numFmtId="0" fontId="30" fillId="9" borderId="15" xfId="0" applyFont="1" applyFill="1" applyBorder="1" applyAlignment="1">
      <alignment horizontal="justify" vertical="top" wrapText="1"/>
    </xf>
    <xf numFmtId="0" fontId="30" fillId="9" borderId="15" xfId="0" applyFont="1" applyFill="1" applyBorder="1" applyAlignment="1">
      <alignment horizontal="justify" vertical="center"/>
    </xf>
    <xf numFmtId="0" fontId="30" fillId="9" borderId="15" xfId="0" applyFont="1" applyFill="1" applyBorder="1" applyAlignment="1">
      <alignment horizontal="justify" vertical="center" wrapText="1"/>
    </xf>
    <xf numFmtId="0" fontId="31" fillId="9" borderId="15" xfId="0" applyFont="1" applyFill="1" applyBorder="1" applyAlignment="1">
      <alignment horizontal="center" vertical="center" wrapText="1"/>
    </xf>
    <xf numFmtId="0" fontId="31" fillId="9" borderId="15" xfId="0" applyFont="1" applyFill="1" applyBorder="1" applyAlignment="1">
      <alignment vertical="center" wrapText="1"/>
    </xf>
    <xf numFmtId="0" fontId="34" fillId="0" borderId="15" xfId="0" applyFont="1" applyBorder="1" applyAlignment="1">
      <alignment horizontal="justify" vertical="center" wrapText="1"/>
    </xf>
    <xf numFmtId="0" fontId="34" fillId="0" borderId="15" xfId="0" applyFont="1" applyBorder="1" applyAlignment="1">
      <alignment horizontal="center" vertical="center" wrapText="1"/>
    </xf>
    <xf numFmtId="0" fontId="31" fillId="22" borderId="15" xfId="0" applyFont="1" applyFill="1" applyBorder="1" applyAlignment="1">
      <alignment horizontal="center" vertical="center" wrapText="1"/>
    </xf>
    <xf numFmtId="0" fontId="31" fillId="22" borderId="11" xfId="0" applyFont="1" applyFill="1" applyBorder="1" applyAlignment="1">
      <alignment horizontal="center" vertical="center" wrapText="1"/>
    </xf>
    <xf numFmtId="0" fontId="31" fillId="22" borderId="11" xfId="0" applyFont="1" applyFill="1" applyBorder="1" applyAlignment="1">
      <alignment horizontal="center" vertical="center"/>
    </xf>
    <xf numFmtId="0" fontId="30" fillId="9" borderId="15" xfId="0" applyFont="1" applyFill="1" applyBorder="1" applyAlignment="1">
      <alignment horizontal="left" vertical="center" wrapText="1"/>
    </xf>
    <xf numFmtId="0" fontId="32" fillId="0" borderId="15" xfId="0" applyFont="1" applyBorder="1" applyAlignment="1">
      <alignment vertical="center" wrapText="1"/>
    </xf>
    <xf numFmtId="0" fontId="32" fillId="0" borderId="13" xfId="0" applyFont="1" applyBorder="1" applyAlignment="1">
      <alignment vertical="center" wrapText="1"/>
    </xf>
    <xf numFmtId="0" fontId="32" fillId="0" borderId="11" xfId="0" applyFont="1" applyBorder="1" applyAlignment="1">
      <alignment vertical="center" wrapText="1"/>
    </xf>
    <xf numFmtId="0" fontId="32" fillId="0" borderId="11" xfId="0" applyFont="1" applyBorder="1" applyAlignment="1">
      <alignment vertical="center"/>
    </xf>
    <xf numFmtId="0" fontId="32" fillId="0" borderId="15" xfId="0" applyFont="1" applyBorder="1" applyAlignment="1">
      <alignment vertical="center"/>
    </xf>
    <xf numFmtId="0" fontId="32" fillId="0" borderId="8" xfId="0" applyFont="1" applyBorder="1" applyAlignment="1">
      <alignment vertical="center" wrapText="1"/>
    </xf>
    <xf numFmtId="0" fontId="32" fillId="0" borderId="8" xfId="0" applyFont="1" applyBorder="1" applyAlignment="1">
      <alignment vertical="center"/>
    </xf>
    <xf numFmtId="0" fontId="32"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2" fillId="0" borderId="15" xfId="0" applyFont="1" applyBorder="1" applyAlignment="1">
      <alignment horizontal="justify" vertical="center" wrapText="1"/>
    </xf>
    <xf numFmtId="0" fontId="0" fillId="0" borderId="15" xfId="0" applyBorder="1" applyAlignment="1">
      <alignment horizontal="center" wrapText="1"/>
    </xf>
    <xf numFmtId="0" fontId="32" fillId="0" borderId="15" xfId="0" applyFont="1" applyBorder="1" applyAlignment="1">
      <alignment horizontal="justify" vertical="center"/>
    </xf>
    <xf numFmtId="0" fontId="0" fillId="9" borderId="15" xfId="0" applyFill="1" applyBorder="1" applyAlignment="1">
      <alignment horizontal="justify" vertical="center"/>
    </xf>
    <xf numFmtId="0" fontId="33" fillId="23" borderId="15" xfId="0" applyFont="1" applyFill="1" applyBorder="1" applyAlignment="1">
      <alignment horizontal="center" vertical="center"/>
    </xf>
    <xf numFmtId="0" fontId="0" fillId="0" borderId="9" xfId="0" applyBorder="1" applyAlignment="1">
      <alignment horizontal="justify" vertical="center"/>
    </xf>
    <xf numFmtId="0" fontId="32" fillId="0" borderId="11" xfId="0" applyFont="1" applyBorder="1" applyAlignment="1">
      <alignment horizontal="justify" vertical="top" wrapText="1"/>
    </xf>
    <xf numFmtId="0" fontId="32" fillId="0" borderId="8" xfId="0" applyFont="1" applyBorder="1" applyAlignment="1">
      <alignment horizontal="justify" vertical="top" wrapText="1"/>
    </xf>
    <xf numFmtId="0" fontId="33"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2" fillId="9" borderId="15" xfId="0" applyFont="1" applyFill="1" applyBorder="1" applyAlignment="1">
      <alignment horizontal="justify" vertical="center" wrapText="1"/>
    </xf>
    <xf numFmtId="0" fontId="34" fillId="0" borderId="13" xfId="0" applyFont="1" applyBorder="1" applyAlignment="1">
      <alignment horizontal="center" vertical="center"/>
    </xf>
    <xf numFmtId="0" fontId="30" fillId="23" borderId="13" xfId="0" applyFont="1" applyFill="1" applyBorder="1" applyAlignment="1">
      <alignment horizontal="justify" vertical="center" wrapText="1"/>
    </xf>
    <xf numFmtId="0" fontId="30" fillId="0" borderId="13" xfId="0" applyFont="1" applyBorder="1" applyAlignment="1">
      <alignment horizontal="justify" vertical="center" wrapText="1"/>
    </xf>
    <xf numFmtId="0" fontId="32" fillId="0" borderId="8" xfId="0" applyFont="1" applyBorder="1" applyAlignment="1">
      <alignment horizontal="center" vertical="center"/>
    </xf>
    <xf numFmtId="0" fontId="0" fillId="9" borderId="15" xfId="0" applyFill="1" applyBorder="1" applyAlignment="1">
      <alignment horizontal="justify" vertical="top" wrapText="1"/>
    </xf>
    <xf numFmtId="0" fontId="30" fillId="0" borderId="13" xfId="0" applyFont="1" applyBorder="1" applyAlignment="1">
      <alignment horizontal="center" vertical="center"/>
    </xf>
    <xf numFmtId="0" fontId="30"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30" fillId="9" borderId="13" xfId="0" applyFont="1" applyFill="1" applyBorder="1" applyAlignment="1">
      <alignment horizontal="justify" vertical="top" wrapText="1"/>
    </xf>
    <xf numFmtId="0" fontId="32" fillId="9" borderId="15" xfId="0" applyFont="1" applyFill="1" applyBorder="1" applyAlignment="1">
      <alignment horizontal="justify" vertical="top" wrapText="1"/>
    </xf>
    <xf numFmtId="0" fontId="31" fillId="24" borderId="11" xfId="0" applyFont="1" applyFill="1" applyBorder="1" applyAlignment="1">
      <alignment horizontal="justify" vertical="top" wrapText="1"/>
    </xf>
    <xf numFmtId="0" fontId="32" fillId="9" borderId="11" xfId="0" applyFont="1" applyFill="1" applyBorder="1" applyAlignment="1">
      <alignment horizontal="justify" vertical="top" wrapText="1"/>
    </xf>
    <xf numFmtId="0" fontId="32" fillId="9" borderId="8" xfId="0" applyFont="1" applyFill="1" applyBorder="1" applyAlignment="1">
      <alignment horizontal="justify" vertical="top" wrapText="1"/>
    </xf>
    <xf numFmtId="0" fontId="32" fillId="9" borderId="15" xfId="0" applyFont="1" applyFill="1" applyBorder="1" applyAlignment="1">
      <alignment horizontal="justify" vertical="top"/>
    </xf>
    <xf numFmtId="0" fontId="32" fillId="9" borderId="0" xfId="0" applyFont="1" applyFill="1" applyAlignment="1">
      <alignment horizontal="justify" vertical="top" wrapText="1"/>
    </xf>
    <xf numFmtId="0" fontId="0" fillId="0" borderId="15" xfId="0" quotePrefix="1" applyBorder="1"/>
    <xf numFmtId="0" fontId="32" fillId="0" borderId="11" xfId="0" applyFont="1" applyBorder="1" applyAlignment="1">
      <alignment horizontal="center" vertical="center" wrapText="1"/>
    </xf>
    <xf numFmtId="0" fontId="31" fillId="9" borderId="15" xfId="0" applyFont="1" applyFill="1" applyBorder="1" applyAlignment="1">
      <alignment horizontal="justify" vertical="center" wrapText="1"/>
    </xf>
    <xf numFmtId="0" fontId="31" fillId="22" borderId="11" xfId="0" applyFont="1" applyFill="1" applyBorder="1" applyAlignment="1">
      <alignment horizontal="justify" vertical="center" wrapText="1"/>
    </xf>
    <xf numFmtId="0" fontId="32" fillId="0" borderId="11" xfId="0" applyFont="1" applyBorder="1" applyAlignment="1">
      <alignment horizontal="justify" vertical="center" wrapText="1"/>
    </xf>
    <xf numFmtId="0" fontId="32" fillId="0" borderId="8" xfId="0" applyFont="1" applyBorder="1" applyAlignment="1">
      <alignment horizontal="justify" vertical="center" wrapText="1"/>
    </xf>
    <xf numFmtId="0" fontId="32" fillId="0" borderId="0" xfId="0" applyFont="1" applyAlignment="1">
      <alignment horizontal="justify" vertical="center" wrapText="1"/>
    </xf>
    <xf numFmtId="0" fontId="41" fillId="7" borderId="14" xfId="0" applyFont="1" applyFill="1" applyBorder="1" applyAlignment="1" applyProtection="1">
      <alignment horizontal="center" vertical="center" wrapText="1"/>
      <protection locked="0"/>
    </xf>
    <xf numFmtId="0" fontId="36" fillId="0" borderId="11" xfId="0" applyFont="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32" fillId="9" borderId="15" xfId="0" applyFont="1" applyFill="1" applyBorder="1" applyAlignment="1">
      <alignment horizontal="justify" vertical="center"/>
    </xf>
    <xf numFmtId="0" fontId="33"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3" fillId="10" borderId="15" xfId="0" applyFont="1" applyFill="1" applyBorder="1" applyAlignment="1">
      <alignment vertical="center" wrapText="1"/>
    </xf>
    <xf numFmtId="0" fontId="0" fillId="10" borderId="15" xfId="0" applyFill="1" applyBorder="1"/>
    <xf numFmtId="0" fontId="38" fillId="22" borderId="11" xfId="0" applyFont="1" applyFill="1" applyBorder="1" applyAlignment="1">
      <alignment horizontal="center" vertical="center"/>
    </xf>
    <xf numFmtId="0" fontId="30" fillId="22" borderId="11" xfId="0" applyFont="1" applyFill="1" applyBorder="1" applyAlignment="1">
      <alignment horizontal="center" vertical="center"/>
    </xf>
    <xf numFmtId="0" fontId="30" fillId="22" borderId="11" xfId="0" applyFont="1" applyFill="1" applyBorder="1" applyAlignment="1">
      <alignment horizontal="justify" vertical="center" wrapText="1"/>
    </xf>
    <xf numFmtId="0" fontId="32" fillId="0" borderId="15" xfId="0" applyFont="1" applyBorder="1" applyAlignment="1">
      <alignment horizontal="center" vertical="center"/>
    </xf>
    <xf numFmtId="0" fontId="32" fillId="0" borderId="15" xfId="0" applyFont="1" applyBorder="1" applyAlignment="1">
      <alignment horizontal="center" vertical="center" wrapText="1"/>
    </xf>
    <xf numFmtId="0" fontId="45" fillId="0" borderId="15" xfId="0" applyFont="1" applyBorder="1" applyAlignment="1">
      <alignment horizontal="center" vertical="center"/>
    </xf>
    <xf numFmtId="0" fontId="17" fillId="12" borderId="15" xfId="0" applyFont="1" applyFill="1" applyBorder="1" applyAlignment="1" applyProtection="1">
      <alignment horizontal="center" vertical="center" wrapText="1"/>
      <protection locked="0"/>
    </xf>
    <xf numFmtId="0" fontId="30" fillId="22" borderId="15" xfId="0" applyFont="1" applyFill="1" applyBorder="1" applyAlignment="1">
      <alignment horizontal="center" vertical="center" wrapText="1"/>
    </xf>
    <xf numFmtId="0" fontId="0" fillId="0" borderId="13" xfId="0" applyBorder="1"/>
    <xf numFmtId="0" fontId="30" fillId="22" borderId="15" xfId="0" applyFont="1" applyFill="1" applyBorder="1" applyAlignment="1">
      <alignment horizontal="justify" vertical="center" wrapText="1"/>
    </xf>
    <xf numFmtId="0" fontId="33" fillId="0" borderId="11" xfId="0" applyFont="1" applyBorder="1" applyAlignment="1">
      <alignment vertical="center"/>
    </xf>
    <xf numFmtId="0" fontId="0" fillId="0" borderId="13" xfId="0" applyBorder="1" applyAlignment="1">
      <alignment vertical="center" wrapText="1"/>
    </xf>
    <xf numFmtId="0" fontId="33" fillId="0" borderId="13" xfId="0" applyFont="1" applyBorder="1" applyAlignment="1">
      <alignment vertical="center" wrapText="1"/>
    </xf>
    <xf numFmtId="0" fontId="33" fillId="0" borderId="8" xfId="0" applyFont="1" applyBorder="1" applyAlignment="1">
      <alignment vertical="center"/>
    </xf>
    <xf numFmtId="0" fontId="33" fillId="0" borderId="15" xfId="0" applyFont="1" applyBorder="1" applyAlignment="1">
      <alignment vertical="center"/>
    </xf>
    <xf numFmtId="0" fontId="33" fillId="0" borderId="9" xfId="0" applyFont="1" applyBorder="1" applyAlignment="1">
      <alignment vertical="center"/>
    </xf>
    <xf numFmtId="0" fontId="33" fillId="0" borderId="15" xfId="0" applyFont="1" applyBorder="1" applyAlignment="1">
      <alignment horizontal="center" vertical="center"/>
    </xf>
    <xf numFmtId="0" fontId="33" fillId="0" borderId="21" xfId="0" applyFont="1" applyBorder="1" applyAlignment="1">
      <alignment vertical="center"/>
    </xf>
    <xf numFmtId="0" fontId="33" fillId="0" borderId="11" xfId="0" applyFont="1" applyBorder="1" applyAlignment="1">
      <alignment horizontal="center" vertical="center" wrapText="1"/>
    </xf>
    <xf numFmtId="0" fontId="33" fillId="0" borderId="15" xfId="0" applyFont="1" applyBorder="1" applyAlignment="1">
      <alignment horizontal="justify" vertical="center" wrapText="1"/>
    </xf>
    <xf numFmtId="0" fontId="30" fillId="22" borderId="15" xfId="0" applyFont="1" applyFill="1" applyBorder="1" applyAlignment="1">
      <alignment horizontal="justify" vertical="center"/>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6" xfId="0" applyBorder="1" applyAlignment="1">
      <alignment horizontal="justify" vertical="center"/>
    </xf>
    <xf numFmtId="0" fontId="42" fillId="0" borderId="15" xfId="0" applyFont="1" applyBorder="1" applyAlignment="1">
      <alignment horizontal="center" vertical="center" wrapText="1"/>
    </xf>
    <xf numFmtId="0" fontId="0" fillId="22" borderId="15" xfId="0" applyFill="1" applyBorder="1" applyAlignment="1">
      <alignment horizontal="justify" vertical="center"/>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1" fillId="7" borderId="14" xfId="0" applyFont="1" applyFill="1" applyBorder="1" applyAlignment="1" applyProtection="1">
      <alignment horizontal="justify" vertical="center" wrapText="1"/>
      <protection locked="0"/>
    </xf>
    <xf numFmtId="0" fontId="47" fillId="0" borderId="13" xfId="0" applyFont="1" applyBorder="1" applyAlignment="1">
      <alignment horizontal="justify"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xf>
    <xf numFmtId="0" fontId="47" fillId="0" borderId="15" xfId="0" applyFont="1" applyBorder="1" applyAlignment="1">
      <alignment horizontal="center" vertical="center" wrapText="1"/>
    </xf>
    <xf numFmtId="0" fontId="47" fillId="0" borderId="15" xfId="0" applyFont="1" applyBorder="1" applyAlignment="1">
      <alignment horizontal="justify" vertical="center" wrapText="1"/>
    </xf>
    <xf numFmtId="0" fontId="48" fillId="22" borderId="11" xfId="0" applyFont="1" applyFill="1" applyBorder="1" applyAlignment="1">
      <alignment horizontal="justify" vertical="center" wrapText="1"/>
    </xf>
    <xf numFmtId="0" fontId="49" fillId="22" borderId="15" xfId="0" applyFont="1" applyFill="1" applyBorder="1" applyAlignment="1">
      <alignment horizontal="center" vertical="center" wrapText="1"/>
    </xf>
    <xf numFmtId="0" fontId="47" fillId="0" borderId="15" xfId="0" applyFont="1" applyBorder="1" applyAlignment="1">
      <alignment horizontal="justify" vertical="center"/>
    </xf>
    <xf numFmtId="0" fontId="47" fillId="0" borderId="9" xfId="0" applyFont="1" applyBorder="1" applyAlignment="1">
      <alignment horizontal="justify" vertical="center"/>
    </xf>
    <xf numFmtId="0" fontId="51" fillId="0" borderId="15" xfId="0" applyFont="1" applyBorder="1" applyAlignment="1">
      <alignment horizontal="justify" vertical="center" wrapText="1"/>
    </xf>
    <xf numFmtId="0" fontId="47" fillId="0" borderId="13" xfId="0" applyFont="1" applyBorder="1" applyAlignment="1">
      <alignment horizontal="center" vertical="center"/>
    </xf>
    <xf numFmtId="0" fontId="14" fillId="0" borderId="13" xfId="0" applyFont="1" applyBorder="1" applyAlignment="1">
      <alignment horizontal="center" vertical="center" wrapText="1"/>
    </xf>
    <xf numFmtId="0" fontId="47" fillId="0" borderId="13" xfId="0" applyFont="1" applyBorder="1" applyAlignment="1">
      <alignment horizontal="justify" vertical="center"/>
    </xf>
    <xf numFmtId="0" fontId="14" fillId="0" borderId="15" xfId="0" applyFont="1" applyBorder="1" applyAlignment="1">
      <alignment horizontal="center" vertical="center" wrapText="1"/>
    </xf>
    <xf numFmtId="0" fontId="47" fillId="0" borderId="0" xfId="0" applyFont="1"/>
    <xf numFmtId="0" fontId="47" fillId="9" borderId="15" xfId="0" applyFont="1" applyFill="1" applyBorder="1" applyAlignment="1">
      <alignment horizontal="justify" vertical="center" wrapText="1"/>
    </xf>
    <xf numFmtId="0" fontId="47" fillId="9" borderId="15" xfId="0" applyFont="1" applyFill="1" applyBorder="1" applyAlignment="1">
      <alignment horizontal="center" vertical="center" wrapText="1"/>
    </xf>
    <xf numFmtId="0" fontId="51" fillId="9" borderId="15" xfId="0" applyFont="1" applyFill="1" applyBorder="1" applyAlignment="1">
      <alignment horizontal="center" vertical="center" wrapText="1"/>
    </xf>
    <xf numFmtId="0" fontId="51" fillId="0" borderId="11" xfId="0" applyFont="1" applyBorder="1" applyAlignment="1">
      <alignment horizontal="center" vertical="center"/>
    </xf>
    <xf numFmtId="0" fontId="51" fillId="0" borderId="11" xfId="0" applyFont="1" applyBorder="1" applyAlignment="1">
      <alignment horizontal="center" vertical="center" wrapText="1"/>
    </xf>
    <xf numFmtId="0" fontId="49" fillId="9" borderId="15" xfId="0" applyFont="1" applyFill="1" applyBorder="1" applyAlignment="1">
      <alignment horizontal="center" vertical="center"/>
    </xf>
    <xf numFmtId="0" fontId="52" fillId="9" borderId="15" xfId="0" applyFont="1" applyFill="1" applyBorder="1" applyAlignment="1">
      <alignment horizontal="justify" vertical="center" wrapText="1"/>
    </xf>
    <xf numFmtId="0" fontId="14" fillId="9" borderId="15" xfId="0" applyFont="1" applyFill="1" applyBorder="1" applyAlignment="1">
      <alignment horizontal="center" vertical="center" wrapText="1"/>
    </xf>
    <xf numFmtId="0" fontId="52" fillId="9" borderId="15" xfId="0" applyFont="1" applyFill="1" applyBorder="1" applyAlignment="1">
      <alignment horizontal="center" vertical="center" wrapText="1"/>
    </xf>
    <xf numFmtId="0" fontId="49" fillId="9" borderId="15" xfId="0" applyFont="1" applyFill="1" applyBorder="1" applyAlignment="1">
      <alignment horizontal="justify" vertical="center" wrapText="1"/>
    </xf>
    <xf numFmtId="0" fontId="49" fillId="9" borderId="15" xfId="0" applyFont="1" applyFill="1" applyBorder="1" applyAlignment="1">
      <alignment horizontal="justify" vertical="center"/>
    </xf>
    <xf numFmtId="0" fontId="49" fillId="22" borderId="15" xfId="0" applyFont="1" applyFill="1" applyBorder="1" applyAlignment="1">
      <alignment horizontal="justify" vertical="center"/>
    </xf>
    <xf numFmtId="0" fontId="48" fillId="9" borderId="15" xfId="0" applyFont="1" applyFill="1" applyBorder="1" applyAlignment="1">
      <alignment horizontal="center" vertical="center" wrapText="1"/>
    </xf>
    <xf numFmtId="0" fontId="49" fillId="9" borderId="15" xfId="0" applyFont="1" applyFill="1" applyBorder="1" applyAlignment="1">
      <alignment horizontal="center" vertical="center" wrapText="1"/>
    </xf>
    <xf numFmtId="0" fontId="51" fillId="0" borderId="21" xfId="0" applyFont="1" applyBorder="1" applyAlignment="1">
      <alignment vertical="center"/>
    </xf>
    <xf numFmtId="0" fontId="48" fillId="9" borderId="15" xfId="0" applyFont="1" applyFill="1" applyBorder="1" applyAlignment="1">
      <alignment horizontal="justify" vertical="center" wrapText="1"/>
    </xf>
    <xf numFmtId="0" fontId="50" fillId="0" borderId="8" xfId="0" applyFont="1" applyBorder="1" applyAlignment="1">
      <alignment horizontal="justify" vertical="center" wrapText="1"/>
    </xf>
    <xf numFmtId="0" fontId="51" fillId="0" borderId="8" xfId="0" applyFont="1" applyBorder="1" applyAlignment="1">
      <alignment horizontal="justify" vertical="center" wrapText="1"/>
    </xf>
    <xf numFmtId="0" fontId="50" fillId="0" borderId="11" xfId="0" applyFont="1" applyBorder="1" applyAlignment="1">
      <alignment horizontal="center" vertical="center" wrapText="1"/>
    </xf>
    <xf numFmtId="0" fontId="50" fillId="0" borderId="8" xfId="0" applyFont="1" applyBorder="1" applyAlignment="1">
      <alignment vertical="center" wrapText="1"/>
    </xf>
    <xf numFmtId="0" fontId="50" fillId="0" borderId="11" xfId="0" applyFont="1" applyBorder="1" applyAlignment="1">
      <alignment vertical="center" wrapText="1"/>
    </xf>
    <xf numFmtId="0" fontId="50" fillId="0" borderId="11" xfId="0" applyFont="1" applyBorder="1" applyAlignment="1">
      <alignment horizontal="justify" vertical="center"/>
    </xf>
    <xf numFmtId="0" fontId="51" fillId="0" borderId="11" xfId="0" applyFont="1" applyBorder="1" applyAlignment="1">
      <alignment horizontal="justify" vertical="center" wrapText="1"/>
    </xf>
    <xf numFmtId="0" fontId="51" fillId="0" borderId="15" xfId="0" applyFont="1" applyBorder="1" applyAlignment="1">
      <alignment horizontal="justify" vertical="center"/>
    </xf>
    <xf numFmtId="0" fontId="51" fillId="0" borderId="8" xfId="0" applyFont="1" applyBorder="1" applyAlignment="1">
      <alignment horizontal="center" vertical="center"/>
    </xf>
    <xf numFmtId="0" fontId="51" fillId="0" borderId="13" xfId="0" applyFont="1" applyBorder="1" applyAlignment="1">
      <alignment vertical="center" wrapText="1"/>
    </xf>
    <xf numFmtId="0" fontId="51" fillId="0" borderId="15" xfId="0" applyFont="1" applyBorder="1" applyAlignment="1">
      <alignment vertical="center" wrapText="1"/>
    </xf>
    <xf numFmtId="0" fontId="53" fillId="0" borderId="15" xfId="0" applyFont="1" applyBorder="1" applyAlignment="1">
      <alignment horizontal="center" vertical="center"/>
    </xf>
    <xf numFmtId="0" fontId="49" fillId="9" borderId="15" xfId="0" applyFont="1" applyFill="1" applyBorder="1" applyAlignment="1">
      <alignment vertical="center" wrapText="1"/>
    </xf>
    <xf numFmtId="0" fontId="48" fillId="22" borderId="11" xfId="0" applyFont="1" applyFill="1" applyBorder="1" applyAlignment="1">
      <alignment horizontal="justify" vertical="center"/>
    </xf>
    <xf numFmtId="0" fontId="49" fillId="22" borderId="11" xfId="0" applyFont="1" applyFill="1" applyBorder="1" applyAlignment="1">
      <alignment horizontal="center" vertical="center" wrapText="1"/>
    </xf>
    <xf numFmtId="0" fontId="49" fillId="22" borderId="11" xfId="0" applyFont="1" applyFill="1" applyBorder="1" applyAlignment="1">
      <alignment horizontal="justify" vertical="center" wrapText="1"/>
    </xf>
    <xf numFmtId="0" fontId="49" fillId="22" borderId="15" xfId="0" applyFont="1" applyFill="1" applyBorder="1" applyAlignment="1">
      <alignment horizontal="center" vertical="center"/>
    </xf>
    <xf numFmtId="0" fontId="47" fillId="22" borderId="15" xfId="0" applyFont="1" applyFill="1" applyBorder="1" applyAlignment="1">
      <alignment horizontal="justify" vertical="center"/>
    </xf>
    <xf numFmtId="0" fontId="51" fillId="9" borderId="15" xfId="0" applyFont="1" applyFill="1" applyBorder="1" applyAlignment="1">
      <alignment horizontal="justify" vertical="center" wrapText="1"/>
    </xf>
    <xf numFmtId="0" fontId="47" fillId="9" borderId="13" xfId="0" applyFont="1" applyFill="1" applyBorder="1" applyAlignment="1">
      <alignment horizontal="justify" vertical="center" wrapText="1"/>
    </xf>
    <xf numFmtId="0" fontId="47" fillId="0" borderId="8" xfId="0" applyFont="1" applyBorder="1" applyAlignment="1">
      <alignment horizontal="center" vertical="center" wrapText="1"/>
    </xf>
    <xf numFmtId="0" fontId="50" fillId="0" borderId="8" xfId="0" applyFont="1" applyBorder="1" applyAlignment="1">
      <alignment horizontal="center" vertical="center" wrapText="1"/>
    </xf>
    <xf numFmtId="0" fontId="47" fillId="0" borderId="0" xfId="0" applyFont="1" applyAlignment="1">
      <alignment horizontal="center" vertical="center" wrapText="1"/>
    </xf>
    <xf numFmtId="0" fontId="32" fillId="0" borderId="21" xfId="0" applyFont="1" applyBorder="1"/>
    <xf numFmtId="0" fontId="56" fillId="22" borderId="8" xfId="0" applyFont="1" applyFill="1" applyBorder="1" applyAlignment="1">
      <alignment horizontal="center" vertical="center" wrapText="1"/>
    </xf>
    <xf numFmtId="0" fontId="57" fillId="0" borderId="21" xfId="0" applyFont="1" applyBorder="1" applyAlignment="1">
      <alignment horizontal="center" vertical="center"/>
    </xf>
    <xf numFmtId="0" fontId="57" fillId="0" borderId="0" xfId="0" applyFont="1" applyAlignment="1">
      <alignment horizontal="center" vertical="center"/>
    </xf>
    <xf numFmtId="0" fontId="57" fillId="0" borderId="8"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11" xfId="0" applyFont="1" applyBorder="1" applyAlignment="1">
      <alignment horizontal="center" vertical="center"/>
    </xf>
    <xf numFmtId="0" fontId="57" fillId="2" borderId="11" xfId="0" applyFont="1" applyFill="1" applyBorder="1" applyAlignment="1">
      <alignment horizontal="center" vertical="center"/>
    </xf>
    <xf numFmtId="0" fontId="57" fillId="26" borderId="11" xfId="0" applyFont="1" applyFill="1" applyBorder="1" applyAlignment="1">
      <alignment horizontal="center" vertical="center"/>
    </xf>
    <xf numFmtId="0" fontId="57" fillId="0" borderId="13" xfId="0" applyFont="1" applyBorder="1" applyAlignment="1">
      <alignment horizontal="center" vertical="center"/>
    </xf>
    <xf numFmtId="0" fontId="56" fillId="27" borderId="15" xfId="0" applyFont="1" applyFill="1" applyBorder="1" applyAlignment="1">
      <alignment horizontal="center" vertical="center"/>
    </xf>
    <xf numFmtId="0" fontId="57" fillId="0" borderId="11" xfId="0" applyFont="1" applyBorder="1" applyAlignment="1">
      <alignment horizontal="center" vertical="center" wrapText="1"/>
    </xf>
    <xf numFmtId="0" fontId="57" fillId="26" borderId="13" xfId="0" applyFont="1" applyFill="1" applyBorder="1" applyAlignment="1">
      <alignment horizontal="center" vertical="center"/>
    </xf>
    <xf numFmtId="0" fontId="57" fillId="0" borderId="15" xfId="0" applyFont="1" applyBorder="1" applyAlignment="1">
      <alignment horizontal="center" vertical="center"/>
    </xf>
    <xf numFmtId="0" fontId="57" fillId="0" borderId="15" xfId="0" applyFont="1" applyBorder="1" applyAlignment="1">
      <alignment horizontal="center" vertical="center" wrapText="1"/>
    </xf>
    <xf numFmtId="0" fontId="57" fillId="22" borderId="8" xfId="0" applyFont="1" applyFill="1" applyBorder="1" applyAlignment="1">
      <alignment vertical="center" wrapText="1"/>
    </xf>
    <xf numFmtId="0" fontId="57" fillId="2" borderId="13" xfId="0" applyFont="1" applyFill="1" applyBorder="1" applyAlignment="1">
      <alignment vertical="center"/>
    </xf>
    <xf numFmtId="0" fontId="48" fillId="22" borderId="8" xfId="0" applyFont="1" applyFill="1" applyBorder="1" applyAlignment="1">
      <alignment horizontal="justify" vertical="center" wrapText="1"/>
    </xf>
    <xf numFmtId="0" fontId="57" fillId="0" borderId="22" xfId="0" applyFont="1" applyBorder="1" applyAlignment="1">
      <alignment horizontal="center" vertical="center"/>
    </xf>
    <xf numFmtId="0" fontId="57" fillId="0" borderId="30" xfId="0" applyFont="1" applyBorder="1" applyAlignment="1">
      <alignment horizontal="center" vertical="center"/>
    </xf>
    <xf numFmtId="0" fontId="57" fillId="2" borderId="15" xfId="0" applyFont="1" applyFill="1" applyBorder="1" applyAlignment="1">
      <alignment horizontal="center" vertical="center"/>
    </xf>
    <xf numFmtId="0" fontId="57" fillId="22" borderId="15" xfId="0" applyFont="1" applyFill="1" applyBorder="1" applyAlignment="1">
      <alignment horizontal="justify" vertical="center" wrapText="1"/>
    </xf>
    <xf numFmtId="0" fontId="57" fillId="29" borderId="15" xfId="0" applyFont="1" applyFill="1" applyBorder="1" applyAlignment="1">
      <alignment horizontal="center" vertical="center"/>
    </xf>
    <xf numFmtId="0" fontId="57" fillId="0" borderId="0" xfId="0" applyFont="1" applyAlignment="1">
      <alignment vertical="center" wrapText="1"/>
    </xf>
    <xf numFmtId="0" fontId="57" fillId="25" borderId="15" xfId="0" applyFont="1" applyFill="1" applyBorder="1" applyAlignment="1">
      <alignment horizontal="center" vertical="center" wrapText="1"/>
    </xf>
    <xf numFmtId="0" fontId="56" fillId="26" borderId="15" xfId="0" applyFont="1" applyFill="1" applyBorder="1" applyAlignment="1">
      <alignment horizontal="center" vertical="center"/>
    </xf>
    <xf numFmtId="0" fontId="57" fillId="0" borderId="21" xfId="0" applyFont="1" applyBorder="1" applyAlignment="1">
      <alignment horizontal="center" vertical="center" wrapText="1"/>
    </xf>
    <xf numFmtId="0" fontId="43" fillId="0" borderId="13" xfId="0" applyFont="1" applyBorder="1" applyAlignment="1">
      <alignment horizontal="center" vertical="center"/>
    </xf>
    <xf numFmtId="0" fontId="43" fillId="9" borderId="13" xfId="0" applyFont="1" applyFill="1" applyBorder="1" applyAlignment="1">
      <alignment horizontal="center" vertical="center"/>
    </xf>
    <xf numFmtId="0" fontId="43" fillId="0" borderId="13" xfId="0" applyFont="1" applyBorder="1" applyAlignment="1">
      <alignment horizontal="center" vertical="center" wrapText="1"/>
    </xf>
    <xf numFmtId="0" fontId="57" fillId="0" borderId="15" xfId="0" applyFont="1" applyBorder="1" applyAlignment="1">
      <alignment horizontal="justify" vertical="center" wrapText="1"/>
    </xf>
    <xf numFmtId="0" fontId="57" fillId="0" borderId="13" xfId="0" applyFont="1" applyBorder="1" applyAlignment="1">
      <alignment horizontal="justify" vertical="center" wrapText="1"/>
    </xf>
    <xf numFmtId="0" fontId="58" fillId="0" borderId="13" xfId="0" applyFont="1" applyBorder="1" applyAlignment="1">
      <alignment horizontal="center" vertical="center" wrapText="1"/>
    </xf>
    <xf numFmtId="0" fontId="57" fillId="2" borderId="15" xfId="0" applyFont="1" applyFill="1" applyBorder="1" applyAlignment="1">
      <alignment horizontal="center" vertical="center" wrapText="1"/>
    </xf>
    <xf numFmtId="0" fontId="57" fillId="25" borderId="11" xfId="0" applyFont="1" applyFill="1" applyBorder="1" applyAlignment="1">
      <alignment horizontal="center" vertical="center"/>
    </xf>
    <xf numFmtId="0" fontId="56" fillId="25" borderId="15" xfId="0" applyFont="1" applyFill="1" applyBorder="1" applyAlignment="1">
      <alignment horizontal="center" vertical="center"/>
    </xf>
    <xf numFmtId="0" fontId="57" fillId="25" borderId="13" xfId="0" applyFont="1" applyFill="1" applyBorder="1" applyAlignment="1">
      <alignment horizontal="center" vertical="center"/>
    </xf>
    <xf numFmtId="0" fontId="56" fillId="22" borderId="15"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7" fillId="26" borderId="11" xfId="0" applyFont="1" applyFill="1" applyBorder="1" applyAlignment="1">
      <alignment horizontal="center" vertical="center" wrapText="1"/>
    </xf>
    <xf numFmtId="0" fontId="56" fillId="27" borderId="15"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6" borderId="13" xfId="0" applyFont="1" applyFill="1" applyBorder="1" applyAlignment="1">
      <alignment horizontal="center" vertical="center" wrapText="1"/>
    </xf>
    <xf numFmtId="0" fontId="57" fillId="25" borderId="13" xfId="0" applyFont="1" applyFill="1" applyBorder="1" applyAlignment="1">
      <alignment horizontal="center" vertical="center" wrapText="1"/>
    </xf>
    <xf numFmtId="0" fontId="56" fillId="22" borderId="15" xfId="0" applyFont="1" applyFill="1" applyBorder="1" applyAlignment="1">
      <alignment horizontal="center" vertical="center"/>
    </xf>
    <xf numFmtId="0" fontId="56" fillId="22" borderId="15" xfId="0" applyFont="1" applyFill="1" applyBorder="1" applyAlignment="1">
      <alignment horizontal="justify" vertical="center"/>
    </xf>
    <xf numFmtId="0" fontId="56" fillId="22" borderId="15" xfId="0" applyFont="1" applyFill="1" applyBorder="1" applyAlignment="1">
      <alignment horizontal="justify" vertical="center" wrapText="1"/>
    </xf>
    <xf numFmtId="0" fontId="56" fillId="28" borderId="15" xfId="0" applyFont="1" applyFill="1" applyBorder="1" applyAlignment="1">
      <alignment horizontal="center" vertical="center"/>
    </xf>
    <xf numFmtId="0" fontId="56" fillId="22" borderId="11" xfId="0" applyFont="1" applyFill="1" applyBorder="1" applyAlignment="1">
      <alignment horizontal="center" vertical="center"/>
    </xf>
    <xf numFmtId="0" fontId="56" fillId="22" borderId="11" xfId="0" applyFont="1" applyFill="1" applyBorder="1" applyAlignment="1">
      <alignment horizontal="center" vertical="center" wrapText="1"/>
    </xf>
    <xf numFmtId="0" fontId="57" fillId="22" borderId="11" xfId="0" applyFont="1" applyFill="1" applyBorder="1" applyAlignment="1">
      <alignment horizontal="center" vertical="center"/>
    </xf>
    <xf numFmtId="0" fontId="56" fillId="2" borderId="11" xfId="0" applyFont="1" applyFill="1" applyBorder="1" applyAlignment="1">
      <alignment horizontal="center" vertical="center"/>
    </xf>
    <xf numFmtId="0" fontId="56" fillId="22" borderId="11" xfId="0" applyFont="1" applyFill="1" applyBorder="1" applyAlignment="1">
      <alignment horizontal="justify" vertical="top" wrapText="1"/>
    </xf>
    <xf numFmtId="0" fontId="57" fillId="27" borderId="13" xfId="0" applyFont="1" applyFill="1" applyBorder="1" applyAlignment="1">
      <alignment horizontal="center" vertical="center"/>
    </xf>
    <xf numFmtId="0" fontId="56" fillId="22" borderId="11" xfId="0" applyFont="1" applyFill="1" applyBorder="1" applyAlignment="1">
      <alignment horizontal="justify" vertical="center" wrapText="1"/>
    </xf>
    <xf numFmtId="0" fontId="57" fillId="0" borderId="6" xfId="0" applyFont="1" applyBorder="1" applyAlignment="1">
      <alignment horizontal="justify" vertical="center" wrapText="1"/>
    </xf>
    <xf numFmtId="0" fontId="58" fillId="0" borderId="21" xfId="0" applyFont="1" applyBorder="1" applyAlignment="1">
      <alignment horizontal="center" vertical="center" wrapText="1"/>
    </xf>
    <xf numFmtId="0" fontId="57" fillId="22" borderId="13" xfId="0" applyFont="1" applyFill="1" applyBorder="1" applyAlignment="1">
      <alignment horizontal="center" vertical="center" wrapText="1"/>
    </xf>
    <xf numFmtId="0" fontId="57" fillId="0" borderId="13" xfId="0" applyFont="1" applyBorder="1" applyAlignment="1">
      <alignment vertical="center" wrapText="1"/>
    </xf>
    <xf numFmtId="0" fontId="57" fillId="0" borderId="11" xfId="0" applyFont="1" applyBorder="1" applyAlignment="1">
      <alignment vertical="center"/>
    </xf>
    <xf numFmtId="0" fontId="57" fillId="28" borderId="11" xfId="0" applyFont="1" applyFill="1" applyBorder="1" applyAlignment="1">
      <alignment vertical="center"/>
    </xf>
    <xf numFmtId="0" fontId="57" fillId="0" borderId="13" xfId="0" applyFont="1" applyBorder="1" applyAlignment="1">
      <alignment vertical="center"/>
    </xf>
    <xf numFmtId="0" fontId="56" fillId="0" borderId="13" xfId="0" applyFont="1" applyBorder="1" applyAlignment="1">
      <alignment vertical="center" wrapText="1"/>
    </xf>
    <xf numFmtId="0" fontId="56" fillId="22" borderId="13" xfId="0" applyFont="1" applyFill="1" applyBorder="1" applyAlignment="1">
      <alignment horizontal="center" vertical="center" wrapText="1"/>
    </xf>
    <xf numFmtId="0" fontId="57" fillId="28" borderId="13" xfId="0" applyFont="1" applyFill="1" applyBorder="1" applyAlignment="1">
      <alignment horizontal="center" vertical="center"/>
    </xf>
    <xf numFmtId="0" fontId="56" fillId="2" borderId="15" xfId="0" applyFont="1" applyFill="1" applyBorder="1" applyAlignment="1">
      <alignment horizontal="center" vertical="center"/>
    </xf>
    <xf numFmtId="0" fontId="57" fillId="28" borderId="11" xfId="0" applyFont="1" applyFill="1" applyBorder="1" applyAlignment="1">
      <alignment horizontal="center" vertical="center"/>
    </xf>
    <xf numFmtId="0" fontId="57" fillId="22" borderId="15" xfId="0" applyFont="1" applyFill="1" applyBorder="1" applyAlignment="1">
      <alignment horizontal="center" vertical="center"/>
    </xf>
    <xf numFmtId="0" fontId="57" fillId="26" borderId="15" xfId="0" applyFont="1" applyFill="1" applyBorder="1" applyAlignment="1">
      <alignment horizontal="center" vertical="center" wrapText="1"/>
    </xf>
    <xf numFmtId="0" fontId="57" fillId="27" borderId="13" xfId="0" applyFont="1" applyFill="1" applyBorder="1" applyAlignment="1">
      <alignment horizontal="center" vertical="center" wrapText="1"/>
    </xf>
    <xf numFmtId="0" fontId="59" fillId="0" borderId="15" xfId="2" applyFont="1" applyBorder="1" applyAlignment="1">
      <alignment horizontal="center" vertical="center" wrapText="1"/>
    </xf>
    <xf numFmtId="0" fontId="56" fillId="0" borderId="11" xfId="0" applyFont="1" applyBorder="1" applyAlignment="1">
      <alignment horizontal="center" vertical="center"/>
    </xf>
    <xf numFmtId="0" fontId="56" fillId="26" borderId="11" xfId="0" applyFont="1" applyFill="1" applyBorder="1" applyAlignment="1">
      <alignment horizontal="center" vertical="center"/>
    </xf>
    <xf numFmtId="0" fontId="56" fillId="0" borderId="11" xfId="0" applyFont="1" applyBorder="1" applyAlignment="1">
      <alignment horizontal="center" vertical="center" wrapText="1"/>
    </xf>
    <xf numFmtId="0" fontId="57" fillId="29" borderId="11" xfId="0" applyFont="1" applyFill="1" applyBorder="1" applyAlignment="1">
      <alignment horizontal="center" vertical="center"/>
    </xf>
    <xf numFmtId="0" fontId="57" fillId="0" borderId="11" xfId="0" applyFont="1" applyBorder="1" applyAlignment="1">
      <alignment horizontal="justify" vertical="top" wrapText="1"/>
    </xf>
    <xf numFmtId="0" fontId="57" fillId="0" borderId="15" xfId="0" applyFont="1" applyBorder="1" applyAlignment="1">
      <alignment horizontal="justify" vertical="top"/>
    </xf>
    <xf numFmtId="0" fontId="57" fillId="25" borderId="15" xfId="0" applyFont="1" applyFill="1" applyBorder="1" applyAlignment="1">
      <alignment horizontal="center" vertical="center"/>
    </xf>
    <xf numFmtId="0" fontId="57" fillId="0" borderId="21" xfId="0" applyFont="1" applyBorder="1" applyAlignment="1">
      <alignment wrapText="1"/>
    </xf>
    <xf numFmtId="0" fontId="57" fillId="0" borderId="13" xfId="0" applyFont="1" applyBorder="1" applyAlignment="1">
      <alignment horizontal="justify" vertical="center"/>
    </xf>
    <xf numFmtId="0" fontId="57" fillId="24" borderId="13" xfId="0" applyFont="1" applyFill="1" applyBorder="1" applyAlignment="1">
      <alignment horizontal="center" vertical="center"/>
    </xf>
    <xf numFmtId="0" fontId="57" fillId="0" borderId="8" xfId="0" applyFont="1" applyBorder="1" applyAlignment="1">
      <alignment horizontal="center" vertical="center"/>
    </xf>
    <xf numFmtId="0" fontId="57" fillId="0" borderId="8" xfId="0" applyFont="1" applyBorder="1" applyAlignment="1">
      <alignment vertical="center"/>
    </xf>
    <xf numFmtId="0" fontId="57" fillId="25" borderId="8" xfId="0" applyFont="1" applyFill="1" applyBorder="1" applyAlignment="1">
      <alignment horizontal="center" vertical="center"/>
    </xf>
    <xf numFmtId="0" fontId="59" fillId="0" borderId="15" xfId="2" applyFont="1" applyBorder="1" applyAlignment="1">
      <alignment vertical="center" wrapText="1"/>
    </xf>
    <xf numFmtId="0" fontId="57" fillId="0" borderId="15" xfId="0" applyFont="1" applyBorder="1" applyAlignment="1">
      <alignment horizontal="justify" vertical="center"/>
    </xf>
    <xf numFmtId="0" fontId="56" fillId="0" borderId="13" xfId="0" applyFont="1" applyBorder="1" applyAlignment="1">
      <alignment horizontal="center" vertical="center"/>
    </xf>
    <xf numFmtId="0" fontId="57" fillId="0" borderId="8" xfId="0" applyFont="1" applyBorder="1" applyAlignment="1">
      <alignment horizontal="justify" vertical="center"/>
    </xf>
    <xf numFmtId="0" fontId="57" fillId="0" borderId="8" xfId="0" applyFont="1" applyBorder="1" applyAlignment="1">
      <alignment vertical="center" wrapText="1"/>
    </xf>
    <xf numFmtId="0" fontId="57" fillId="0" borderId="10" xfId="0" applyFont="1" applyBorder="1" applyAlignment="1">
      <alignment horizontal="center" vertical="center"/>
    </xf>
    <xf numFmtId="0" fontId="56" fillId="22" borderId="15" xfId="0" applyFont="1" applyFill="1" applyBorder="1" applyAlignment="1">
      <alignment horizontal="justify" vertical="top" wrapText="1"/>
    </xf>
    <xf numFmtId="0" fontId="57" fillId="22" borderId="15" xfId="0" applyFont="1" applyFill="1" applyBorder="1" applyAlignment="1">
      <alignment horizontal="center" vertical="center" wrapText="1"/>
    </xf>
    <xf numFmtId="0" fontId="57" fillId="26" borderId="15" xfId="0" applyFont="1" applyFill="1" applyBorder="1" applyAlignment="1">
      <alignment horizontal="center" vertical="center"/>
    </xf>
    <xf numFmtId="0" fontId="57" fillId="0" borderId="15" xfId="0" applyFont="1" applyBorder="1" applyAlignment="1">
      <alignment vertical="center" wrapText="1"/>
    </xf>
    <xf numFmtId="0" fontId="43" fillId="0" borderId="15" xfId="0" applyFont="1" applyBorder="1" applyAlignment="1">
      <alignment horizontal="center" vertical="center" wrapText="1"/>
    </xf>
    <xf numFmtId="0" fontId="43" fillId="0" borderId="13" xfId="0" applyFont="1" applyBorder="1" applyAlignment="1">
      <alignment horizontal="justify" vertical="center" wrapText="1"/>
    </xf>
    <xf numFmtId="0" fontId="43" fillId="9" borderId="13" xfId="0" applyFont="1" applyFill="1" applyBorder="1" applyAlignment="1">
      <alignment horizontal="justify" vertical="top" wrapText="1"/>
    </xf>
    <xf numFmtId="0" fontId="43" fillId="0" borderId="15" xfId="0" applyFont="1" applyBorder="1" applyAlignment="1">
      <alignment horizontal="justify" vertical="top" wrapText="1"/>
    </xf>
    <xf numFmtId="0" fontId="56" fillId="9" borderId="13" xfId="0" applyFont="1" applyFill="1" applyBorder="1" applyAlignment="1">
      <alignment horizontal="justify" vertical="top" wrapText="1"/>
    </xf>
    <xf numFmtId="0" fontId="57" fillId="22" borderId="15" xfId="0" applyFont="1" applyFill="1" applyBorder="1" applyAlignment="1">
      <alignment horizontal="justify" vertical="center"/>
    </xf>
    <xf numFmtId="0" fontId="56" fillId="9" borderId="15" xfId="0" applyFont="1" applyFill="1" applyBorder="1" applyAlignment="1">
      <alignment horizontal="justify" vertical="top" wrapText="1"/>
    </xf>
    <xf numFmtId="0" fontId="43" fillId="9" borderId="15" xfId="0" applyFont="1" applyFill="1" applyBorder="1" applyAlignment="1">
      <alignment horizontal="justify" vertical="top" wrapText="1"/>
    </xf>
    <xf numFmtId="0" fontId="56" fillId="9" borderId="15" xfId="0" applyFont="1" applyFill="1" applyBorder="1" applyAlignment="1">
      <alignment horizontal="center" vertical="center" wrapText="1"/>
    </xf>
    <xf numFmtId="0" fontId="56" fillId="22" borderId="13" xfId="0" applyFont="1" applyFill="1" applyBorder="1" applyAlignment="1">
      <alignment horizontal="justify" vertical="top" wrapText="1"/>
    </xf>
    <xf numFmtId="0" fontId="58" fillId="0" borderId="15" xfId="0" applyFont="1" applyBorder="1" applyAlignment="1">
      <alignment horizontal="center" vertical="center" wrapText="1"/>
    </xf>
    <xf numFmtId="0" fontId="56" fillId="24" borderId="11" xfId="0" applyFont="1" applyFill="1" applyBorder="1" applyAlignment="1">
      <alignment horizontal="justify" vertical="top" wrapText="1"/>
    </xf>
    <xf numFmtId="0" fontId="56" fillId="9" borderId="15" xfId="0" applyFont="1" applyFill="1" applyBorder="1" applyAlignment="1">
      <alignment horizontal="center" vertical="center"/>
    </xf>
    <xf numFmtId="0" fontId="57" fillId="28" borderId="15" xfId="0" applyFont="1" applyFill="1" applyBorder="1" applyAlignment="1">
      <alignment horizontal="center" vertical="center" wrapText="1"/>
    </xf>
    <xf numFmtId="0" fontId="57" fillId="0" borderId="15" xfId="0" applyFont="1" applyBorder="1" applyAlignment="1">
      <alignment horizontal="justify" vertical="top" wrapText="1"/>
    </xf>
    <xf numFmtId="0" fontId="43" fillId="0" borderId="15" xfId="0" applyFont="1" applyBorder="1" applyAlignment="1">
      <alignment horizontal="justify" vertical="center" wrapText="1"/>
    </xf>
    <xf numFmtId="0" fontId="57" fillId="0" borderId="12" xfId="0" applyFont="1" applyBorder="1" applyAlignment="1">
      <alignment horizontal="center" vertical="center" wrapText="1"/>
    </xf>
    <xf numFmtId="0" fontId="57" fillId="0" borderId="11" xfId="0" applyFont="1" applyBorder="1" applyAlignment="1">
      <alignment vertical="center" wrapText="1"/>
    </xf>
    <xf numFmtId="0" fontId="57" fillId="9" borderId="11" xfId="0" applyFont="1" applyFill="1" applyBorder="1" applyAlignment="1">
      <alignment horizontal="justify" vertical="top" wrapText="1"/>
    </xf>
    <xf numFmtId="0" fontId="57" fillId="0" borderId="6" xfId="0" applyFont="1" applyBorder="1" applyAlignment="1">
      <alignment horizontal="center" vertical="center" wrapText="1"/>
    </xf>
    <xf numFmtId="0" fontId="57" fillId="9" borderId="8" xfId="0" applyFont="1" applyFill="1" applyBorder="1" applyAlignment="1">
      <alignment horizontal="justify" vertical="top" wrapText="1"/>
    </xf>
    <xf numFmtId="0" fontId="57" fillId="22" borderId="9" xfId="0" applyFont="1" applyFill="1" applyBorder="1" applyAlignment="1">
      <alignment horizontal="center" vertical="center"/>
    </xf>
    <xf numFmtId="0" fontId="56" fillId="9" borderId="15" xfId="0" applyFont="1" applyFill="1" applyBorder="1" applyAlignment="1">
      <alignment horizontal="justify" vertical="center" wrapText="1"/>
    </xf>
    <xf numFmtId="0" fontId="56" fillId="9" borderId="15" xfId="0" applyFont="1" applyFill="1" applyBorder="1" applyAlignment="1">
      <alignment horizontal="justify" vertical="top"/>
    </xf>
    <xf numFmtId="0" fontId="57" fillId="9" borderId="15" xfId="0" applyFont="1" applyFill="1" applyBorder="1" applyAlignment="1">
      <alignment horizontal="center" vertical="center" wrapText="1"/>
    </xf>
    <xf numFmtId="0" fontId="43" fillId="0" borderId="15" xfId="0" applyFont="1" applyBorder="1" applyAlignment="1">
      <alignment horizontal="justify" vertical="center"/>
    </xf>
    <xf numFmtId="0" fontId="56" fillId="0" borderId="15" xfId="0" applyFont="1" applyBorder="1" applyAlignment="1">
      <alignment horizontal="center" vertical="center" wrapText="1"/>
    </xf>
    <xf numFmtId="0" fontId="43" fillId="9" borderId="15" xfId="0" applyFont="1" applyFill="1" applyBorder="1" applyAlignment="1">
      <alignment horizontal="justify" vertical="center"/>
    </xf>
    <xf numFmtId="0" fontId="43" fillId="0" borderId="15" xfId="0" applyFont="1" applyBorder="1" applyAlignment="1">
      <alignment horizontal="justify" vertical="top"/>
    </xf>
    <xf numFmtId="0" fontId="57" fillId="9" borderId="15" xfId="0" applyFont="1" applyFill="1" applyBorder="1" applyAlignment="1">
      <alignment horizontal="justify" vertical="top" wrapText="1"/>
    </xf>
    <xf numFmtId="0" fontId="43" fillId="0" borderId="15" xfId="0" applyFont="1" applyBorder="1" applyAlignment="1">
      <alignment horizontal="center" vertical="center"/>
    </xf>
    <xf numFmtId="0" fontId="56" fillId="26" borderId="9" xfId="0" applyFont="1" applyFill="1" applyBorder="1" applyAlignment="1">
      <alignment horizontal="center" vertical="center"/>
    </xf>
    <xf numFmtId="0" fontId="57" fillId="0" borderId="13" xfId="0" applyFont="1" applyBorder="1" applyAlignment="1">
      <alignment horizontal="justify" vertical="top"/>
    </xf>
    <xf numFmtId="0" fontId="57" fillId="30" borderId="15" xfId="0" applyFont="1" applyFill="1" applyBorder="1" applyAlignment="1">
      <alignment horizontal="justify" vertical="top" wrapText="1"/>
    </xf>
    <xf numFmtId="0" fontId="56" fillId="9" borderId="15" xfId="0" applyFont="1" applyFill="1" applyBorder="1" applyAlignment="1">
      <alignment horizontal="justify" vertical="center"/>
    </xf>
    <xf numFmtId="0" fontId="56" fillId="0" borderId="15" xfId="0" applyFont="1" applyBorder="1" applyAlignment="1">
      <alignment horizontal="justify" vertical="center" wrapText="1"/>
    </xf>
    <xf numFmtId="0" fontId="43" fillId="9" borderId="15" xfId="0" applyFont="1" applyFill="1" applyBorder="1" applyAlignment="1">
      <alignment horizontal="center" vertical="center" wrapText="1"/>
    </xf>
    <xf numFmtId="0" fontId="43" fillId="9" borderId="15" xfId="0" applyFont="1" applyFill="1" applyBorder="1" applyAlignment="1">
      <alignment horizontal="justify" vertical="center" wrapText="1"/>
    </xf>
    <xf numFmtId="0" fontId="57" fillId="0" borderId="8" xfId="0" applyFont="1" applyBorder="1" applyAlignment="1">
      <alignment horizontal="left" vertical="center" wrapText="1" indent="1"/>
    </xf>
    <xf numFmtId="0" fontId="57" fillId="9" borderId="9" xfId="0" applyFont="1" applyFill="1" applyBorder="1" applyAlignment="1">
      <alignment horizontal="justify" vertical="top" wrapText="1"/>
    </xf>
    <xf numFmtId="0" fontId="57" fillId="0" borderId="30" xfId="0" applyFont="1" applyBorder="1" applyAlignment="1">
      <alignment wrapText="1"/>
    </xf>
    <xf numFmtId="0" fontId="43" fillId="0" borderId="14" xfId="0" applyFont="1" applyBorder="1" applyAlignment="1">
      <alignment horizontal="justify" vertical="top"/>
    </xf>
    <xf numFmtId="0" fontId="43" fillId="0" borderId="0" xfId="0" applyFont="1"/>
    <xf numFmtId="0" fontId="43" fillId="0" borderId="0" xfId="0" applyFont="1" applyAlignment="1">
      <alignment horizontal="center" vertical="center"/>
    </xf>
    <xf numFmtId="0" fontId="61" fillId="6" borderId="15" xfId="0"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horizontal="center" vertical="center" wrapText="1"/>
      <protection locked="0"/>
    </xf>
    <xf numFmtId="0" fontId="60" fillId="8"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vertical="center" wrapText="1"/>
      <protection locked="0"/>
    </xf>
    <xf numFmtId="0" fontId="61" fillId="25" borderId="15"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justify" vertical="center" wrapText="1"/>
      <protection locked="0"/>
    </xf>
    <xf numFmtId="0" fontId="57" fillId="0" borderId="21" xfId="0" applyFont="1" applyBorder="1" applyAlignment="1">
      <alignment vertical="center" wrapText="1"/>
    </xf>
    <xf numFmtId="14" fontId="57" fillId="9" borderId="15" xfId="0" applyNumberFormat="1" applyFont="1" applyFill="1" applyBorder="1" applyAlignment="1">
      <alignment horizontal="center" vertical="center" wrapText="1"/>
    </xf>
    <xf numFmtId="0" fontId="58" fillId="0" borderId="21" xfId="0" applyFont="1" applyBorder="1" applyAlignment="1">
      <alignment vertical="center" wrapText="1"/>
    </xf>
    <xf numFmtId="0" fontId="57" fillId="23" borderId="15" xfId="0" applyFont="1" applyFill="1" applyBorder="1" applyAlignment="1">
      <alignment horizontal="center" vertical="center"/>
    </xf>
    <xf numFmtId="0" fontId="43" fillId="0" borderId="0" xfId="0" applyFont="1" applyAlignment="1">
      <alignment vertical="center"/>
    </xf>
    <xf numFmtId="0" fontId="60" fillId="4" borderId="15" xfId="0" applyFont="1" applyFill="1" applyBorder="1" applyAlignment="1" applyProtection="1">
      <alignment horizontal="center" vertical="center"/>
      <protection locked="0"/>
    </xf>
    <xf numFmtId="0" fontId="60" fillId="4" borderId="15" xfId="0" applyFont="1" applyFill="1" applyBorder="1" applyAlignment="1" applyProtection="1">
      <alignment vertical="center"/>
      <protection locked="0"/>
    </xf>
    <xf numFmtId="0" fontId="43" fillId="10" borderId="13" xfId="0" applyFont="1" applyFill="1" applyBorder="1" applyAlignment="1">
      <alignment horizontal="center" vertical="center" wrapText="1"/>
    </xf>
    <xf numFmtId="0" fontId="57" fillId="0" borderId="15" xfId="0" applyFont="1" applyBorder="1" applyAlignment="1">
      <alignment wrapText="1"/>
    </xf>
    <xf numFmtId="0" fontId="43" fillId="0" borderId="15" xfId="0" applyFont="1" applyBorder="1" applyAlignment="1">
      <alignment vertical="center" wrapText="1"/>
    </xf>
    <xf numFmtId="0" fontId="62" fillId="0" borderId="15"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30" xfId="0" applyFont="1" applyBorder="1" applyAlignment="1">
      <alignment vertical="center"/>
    </xf>
    <xf numFmtId="0" fontId="60" fillId="4" borderId="15" xfId="0" applyFont="1" applyFill="1" applyBorder="1" applyAlignment="1" applyProtection="1">
      <alignment horizontal="center" vertical="center"/>
      <protection locked="0"/>
    </xf>
    <xf numFmtId="0" fontId="61" fillId="10" borderId="15" xfId="0" applyFont="1" applyFill="1" applyBorder="1" applyAlignment="1" applyProtection="1">
      <alignment horizontal="center" vertical="center" wrapText="1"/>
      <protection locked="0"/>
    </xf>
    <xf numFmtId="0" fontId="61" fillId="25" borderId="15"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1" fillId="14" borderId="15"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2" borderId="6" xfId="0" applyFont="1" applyFill="1" applyBorder="1" applyAlignment="1" applyProtection="1">
      <alignment horizontal="center" vertical="center" wrapText="1"/>
      <protection locked="0"/>
    </xf>
    <xf numFmtId="0" fontId="16" fillId="12" borderId="8" xfId="0" applyFont="1" applyFill="1" applyBorder="1" applyAlignment="1" applyProtection="1">
      <alignment horizontal="center" vertical="center" wrapText="1"/>
      <protection locked="0"/>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5" fillId="2" borderId="15" xfId="0" applyFont="1" applyFill="1" applyBorder="1" applyAlignment="1" applyProtection="1">
      <alignment horizontal="center" vertical="center"/>
      <protection locked="0"/>
    </xf>
    <xf numFmtId="0" fontId="60"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13" borderId="15" xfId="0" applyFont="1" applyFill="1" applyBorder="1" applyAlignment="1">
      <alignment horizontal="center" vertical="center"/>
    </xf>
    <xf numFmtId="0" fontId="60" fillId="6" borderId="15" xfId="0" applyFont="1" applyFill="1" applyBorder="1" applyAlignment="1" applyProtection="1">
      <alignment horizontal="center" vertical="center" wrapText="1"/>
      <protection locked="0"/>
    </xf>
    <xf numFmtId="0" fontId="21" fillId="14" borderId="21"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54" fillId="0" borderId="2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5" xfId="0" applyFont="1" applyBorder="1" applyAlignment="1">
      <alignment horizontal="center" vertical="center" wrapText="1"/>
    </xf>
    <xf numFmtId="0" fontId="17" fillId="12" borderId="9" xfId="0" applyFont="1" applyFill="1" applyBorder="1" applyAlignment="1" applyProtection="1">
      <alignment horizontal="center" vertical="center" wrapText="1"/>
      <protection locked="0"/>
    </xf>
    <xf numFmtId="0" fontId="17" fillId="12" borderId="10" xfId="0" applyFont="1" applyFill="1" applyBorder="1" applyAlignment="1" applyProtection="1">
      <alignment horizontal="center" vertical="center" wrapText="1"/>
      <protection locked="0"/>
    </xf>
    <xf numFmtId="0" fontId="17" fillId="12" borderId="11" xfId="0" applyFont="1" applyFill="1" applyBorder="1" applyAlignment="1" applyProtection="1">
      <alignment horizontal="center" vertical="center" wrapText="1"/>
      <protection locked="0"/>
    </xf>
    <xf numFmtId="0" fontId="60" fillId="12" borderId="1" xfId="0" applyFont="1" applyFill="1" applyBorder="1" applyAlignment="1" applyProtection="1">
      <alignment horizontal="center" vertical="center" wrapText="1"/>
      <protection locked="0"/>
    </xf>
    <xf numFmtId="0" fontId="60" fillId="12" borderId="3" xfId="0" applyFont="1" applyFill="1" applyBorder="1" applyAlignment="1" applyProtection="1">
      <alignment horizontal="center" vertical="center" wrapText="1"/>
      <protection locked="0"/>
    </xf>
    <xf numFmtId="0" fontId="60" fillId="12" borderId="6" xfId="0" applyFont="1" applyFill="1" applyBorder="1" applyAlignment="1" applyProtection="1">
      <alignment horizontal="center" vertical="center" wrapText="1"/>
      <protection locked="0"/>
    </xf>
    <xf numFmtId="0" fontId="60" fillId="12" borderId="8" xfId="0" applyFont="1" applyFill="1" applyBorder="1" applyAlignment="1" applyProtection="1">
      <alignment horizontal="center" vertical="center" wrapText="1"/>
      <protection locked="0"/>
    </xf>
    <xf numFmtId="0" fontId="21" fillId="14" borderId="9" xfId="0" applyFont="1" applyFill="1" applyBorder="1" applyAlignment="1" applyProtection="1">
      <alignment horizontal="center" vertical="center" wrapText="1"/>
      <protection locked="0"/>
    </xf>
    <xf numFmtId="0" fontId="16" fillId="12" borderId="15"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6" fillId="18" borderId="15" xfId="0" applyFont="1" applyFill="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6" fillId="7" borderId="15"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protection locked="0"/>
    </xf>
    <xf numFmtId="0" fontId="15" fillId="3" borderId="15" xfId="0" applyFont="1" applyFill="1" applyBorder="1" applyAlignment="1">
      <alignment horizontal="center" vertical="center"/>
    </xf>
    <xf numFmtId="0" fontId="19"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20" fillId="6" borderId="15" xfId="0" applyFont="1" applyFill="1" applyBorder="1" applyAlignment="1" applyProtection="1">
      <alignment horizontal="center" vertical="center" wrapText="1"/>
      <protection locked="0"/>
    </xf>
    <xf numFmtId="0" fontId="42" fillId="0" borderId="15"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2" fillId="9" borderId="0" xfId="0" applyFont="1" applyFill="1" applyAlignment="1">
      <alignment horizontal="center"/>
    </xf>
    <xf numFmtId="0" fontId="28" fillId="9" borderId="0" xfId="0" applyFont="1" applyFill="1" applyAlignment="1">
      <alignment horizontal="left" vertical="center" wrapText="1"/>
    </xf>
    <xf numFmtId="0" fontId="2" fillId="9" borderId="0" xfId="0" applyFont="1" applyFill="1" applyAlignment="1">
      <alignment horizontal="left" vertical="center" wrapText="1"/>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cellXfs>
  <cellStyles count="3">
    <cellStyle name="Hipervínculo" xfId="2" builtinId="8"/>
    <cellStyle name="Normal" xfId="0" builtinId="0"/>
    <cellStyle name="Normal_Matriz de Riesgos y Graficas" xfId="1" xr:uid="{00000000-0005-0000-0000-000002000000}"/>
  </cellStyles>
  <dxfs count="102">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2</xdr:row>
          <xdr:rowOff>0</xdr:rowOff>
        </xdr:from>
        <xdr:to>
          <xdr:col>2</xdr:col>
          <xdr:colOff>2199878</xdr:colOff>
          <xdr:row>4</xdr:row>
          <xdr:rowOff>304800</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2</xdr:col>
          <xdr:colOff>85725</xdr:colOff>
          <xdr:row>4</xdr:row>
          <xdr:rowOff>304800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4</xdr:row>
      <xdr:rowOff>23084</xdr:rowOff>
    </xdr:from>
    <xdr:to>
      <xdr:col>1</xdr:col>
      <xdr:colOff>3291414</xdr:colOff>
      <xdr:row>22</xdr:row>
      <xdr:rowOff>175475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0020" y="899384"/>
          <a:ext cx="4365834" cy="3444231"/>
        </a:xfrm>
        <a:prstGeom prst="rect">
          <a:avLst/>
        </a:prstGeom>
      </xdr:spPr>
    </xdr:pic>
    <xdr:clientData/>
  </xdr:twoCellAnchor>
  <xdr:twoCellAnchor editAs="oneCell">
    <xdr:from>
      <xdr:col>1</xdr:col>
      <xdr:colOff>4002181</xdr:colOff>
      <xdr:row>0</xdr:row>
      <xdr:rowOff>114300</xdr:rowOff>
    </xdr:from>
    <xdr:to>
      <xdr:col>9</xdr:col>
      <xdr:colOff>57246</xdr:colOff>
      <xdr:row>31</xdr:row>
      <xdr:rowOff>151176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236621" y="114300"/>
          <a:ext cx="5686745" cy="5850936"/>
        </a:xfrm>
        <a:prstGeom prst="rect">
          <a:avLst/>
        </a:prstGeom>
      </xdr:spPr>
    </xdr:pic>
    <xdr:clientData/>
  </xdr:twoCellAnchor>
  <xdr:twoCellAnchor editAs="oneCell">
    <xdr:from>
      <xdr:col>0</xdr:col>
      <xdr:colOff>0</xdr:colOff>
      <xdr:row>51</xdr:row>
      <xdr:rowOff>0</xdr:rowOff>
    </xdr:from>
    <xdr:to>
      <xdr:col>10</xdr:col>
      <xdr:colOff>353647</xdr:colOff>
      <xdr:row>83</xdr:row>
      <xdr:rowOff>25665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7132320"/>
          <a:ext cx="12065587" cy="5877825"/>
        </a:xfrm>
        <a:prstGeom prst="rect">
          <a:avLst/>
        </a:prstGeom>
      </xdr:spPr>
    </xdr:pic>
    <xdr:clientData/>
  </xdr:twoCellAnchor>
  <xdr:twoCellAnchor editAs="oneCell">
    <xdr:from>
      <xdr:col>0</xdr:col>
      <xdr:colOff>0</xdr:colOff>
      <xdr:row>394</xdr:row>
      <xdr:rowOff>0</xdr:rowOff>
    </xdr:from>
    <xdr:to>
      <xdr:col>1</xdr:col>
      <xdr:colOff>3470322</xdr:colOff>
      <xdr:row>423</xdr:row>
      <xdr:rowOff>96480</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stretch>
          <a:fillRect/>
        </a:stretch>
      </xdr:blipFill>
      <xdr:spPr>
        <a:xfrm>
          <a:off x="0" y="46733460"/>
          <a:ext cx="4704762" cy="5400000"/>
        </a:xfrm>
        <a:prstGeom prst="rect">
          <a:avLst/>
        </a:prstGeom>
      </xdr:spPr>
    </xdr:pic>
    <xdr:clientData/>
  </xdr:twoCellAnchor>
  <xdr:twoCellAnchor editAs="oneCell">
    <xdr:from>
      <xdr:col>1</xdr:col>
      <xdr:colOff>4122420</xdr:colOff>
      <xdr:row>394</xdr:row>
      <xdr:rowOff>15240</xdr:rowOff>
    </xdr:from>
    <xdr:to>
      <xdr:col>8</xdr:col>
      <xdr:colOff>306070</xdr:colOff>
      <xdr:row>423</xdr:row>
      <xdr:rowOff>54577</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a:stretch>
          <a:fillRect/>
        </a:stretch>
      </xdr:blipFill>
      <xdr:spPr>
        <a:xfrm>
          <a:off x="5356860" y="46748700"/>
          <a:ext cx="5076190" cy="5342857"/>
        </a:xfrm>
        <a:prstGeom prst="rect">
          <a:avLst/>
        </a:prstGeom>
      </xdr:spPr>
    </xdr:pic>
    <xdr:clientData/>
  </xdr:twoCellAnchor>
  <xdr:twoCellAnchor editAs="oneCell">
    <xdr:from>
      <xdr:col>0</xdr:col>
      <xdr:colOff>0</xdr:colOff>
      <xdr:row>432</xdr:row>
      <xdr:rowOff>0</xdr:rowOff>
    </xdr:from>
    <xdr:to>
      <xdr:col>1</xdr:col>
      <xdr:colOff>3660798</xdr:colOff>
      <xdr:row>465</xdr:row>
      <xdr:rowOff>69722</xdr:rowOff>
    </xdr:to>
    <xdr:pic>
      <xdr:nvPicPr>
        <xdr:cNvPr id="13" name="Imagen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6"/>
        <a:stretch>
          <a:fillRect/>
        </a:stretch>
      </xdr:blipFill>
      <xdr:spPr>
        <a:xfrm>
          <a:off x="0" y="53682900"/>
          <a:ext cx="4895238" cy="6104762"/>
        </a:xfrm>
        <a:prstGeom prst="rect">
          <a:avLst/>
        </a:prstGeom>
      </xdr:spPr>
    </xdr:pic>
    <xdr:clientData/>
  </xdr:twoCellAnchor>
  <xdr:twoCellAnchor editAs="oneCell">
    <xdr:from>
      <xdr:col>0</xdr:col>
      <xdr:colOff>99060</xdr:colOff>
      <xdr:row>36</xdr:row>
      <xdr:rowOff>7619</xdr:rowOff>
    </xdr:from>
    <xdr:to>
      <xdr:col>3</xdr:col>
      <xdr:colOff>647700</xdr:colOff>
      <xdr:row>48</xdr:row>
      <xdr:rowOff>40168</xdr:rowOff>
    </xdr:to>
    <xdr:pic>
      <xdr:nvPicPr>
        <xdr:cNvPr id="16" name="Imagen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7"/>
        <a:stretch>
          <a:fillRect/>
        </a:stretch>
      </xdr:blipFill>
      <xdr:spPr>
        <a:xfrm>
          <a:off x="99060" y="6591299"/>
          <a:ext cx="6705600" cy="2227109"/>
        </a:xfrm>
        <a:prstGeom prst="rect">
          <a:avLst/>
        </a:prstGeom>
      </xdr:spPr>
    </xdr:pic>
    <xdr:clientData/>
  </xdr:twoCellAnchor>
  <xdr:twoCellAnchor editAs="oneCell">
    <xdr:from>
      <xdr:col>9</xdr:col>
      <xdr:colOff>519249</xdr:colOff>
      <xdr:row>83</xdr:row>
      <xdr:rowOff>106679</xdr:rowOff>
    </xdr:from>
    <xdr:to>
      <xdr:col>20</xdr:col>
      <xdr:colOff>22387</xdr:colOff>
      <xdr:row>123</xdr:row>
      <xdr:rowOff>39098</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8"/>
        <a:stretch>
          <a:fillRect/>
        </a:stretch>
      </xdr:blipFill>
      <xdr:spPr>
        <a:xfrm>
          <a:off x="11372306" y="15607936"/>
          <a:ext cx="8124624" cy="7334705"/>
        </a:xfrm>
        <a:prstGeom prst="rect">
          <a:avLst/>
        </a:prstGeom>
      </xdr:spPr>
    </xdr:pic>
    <xdr:clientData/>
  </xdr:twoCellAnchor>
  <xdr:twoCellAnchor editAs="oneCell">
    <xdr:from>
      <xdr:col>0</xdr:col>
      <xdr:colOff>0</xdr:colOff>
      <xdr:row>130</xdr:row>
      <xdr:rowOff>60960</xdr:rowOff>
    </xdr:from>
    <xdr:to>
      <xdr:col>6</xdr:col>
      <xdr:colOff>278936</xdr:colOff>
      <xdr:row>158</xdr:row>
      <xdr:rowOff>54606</xdr:rowOff>
    </xdr:to>
    <xdr:pic>
      <xdr:nvPicPr>
        <xdr:cNvPr id="19" name="Imagen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9"/>
        <a:stretch>
          <a:fillRect/>
        </a:stretch>
      </xdr:blipFill>
      <xdr:spPr>
        <a:xfrm>
          <a:off x="0" y="24124920"/>
          <a:ext cx="8790476" cy="5114286"/>
        </a:xfrm>
        <a:prstGeom prst="rect">
          <a:avLst/>
        </a:prstGeom>
      </xdr:spPr>
    </xdr:pic>
    <xdr:clientData/>
  </xdr:twoCellAnchor>
  <xdr:twoCellAnchor editAs="oneCell">
    <xdr:from>
      <xdr:col>0</xdr:col>
      <xdr:colOff>0</xdr:colOff>
      <xdr:row>161</xdr:row>
      <xdr:rowOff>0</xdr:rowOff>
    </xdr:from>
    <xdr:to>
      <xdr:col>5</xdr:col>
      <xdr:colOff>520939</xdr:colOff>
      <xdr:row>187</xdr:row>
      <xdr:rowOff>83215</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0"/>
        <a:stretch>
          <a:fillRect/>
        </a:stretch>
      </xdr:blipFill>
      <xdr:spPr>
        <a:xfrm>
          <a:off x="0" y="29885640"/>
          <a:ext cx="8247619" cy="4838095"/>
        </a:xfrm>
        <a:prstGeom prst="rect">
          <a:avLst/>
        </a:prstGeom>
      </xdr:spPr>
    </xdr:pic>
    <xdr:clientData/>
  </xdr:twoCellAnchor>
  <xdr:twoCellAnchor editAs="oneCell">
    <xdr:from>
      <xdr:col>1</xdr:col>
      <xdr:colOff>1211581</xdr:colOff>
      <xdr:row>214</xdr:row>
      <xdr:rowOff>121920</xdr:rowOff>
    </xdr:from>
    <xdr:to>
      <xdr:col>4</xdr:col>
      <xdr:colOff>627335</xdr:colOff>
      <xdr:row>225</xdr:row>
      <xdr:rowOff>99060</xdr:rowOff>
    </xdr:to>
    <xdr:pic>
      <xdr:nvPicPr>
        <xdr:cNvPr id="22" name="Imagen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1"/>
        <a:stretch>
          <a:fillRect/>
        </a:stretch>
      </xdr:blipFill>
      <xdr:spPr>
        <a:xfrm>
          <a:off x="2446021" y="39700200"/>
          <a:ext cx="5123134" cy="2171700"/>
        </a:xfrm>
        <a:prstGeom prst="rect">
          <a:avLst/>
        </a:prstGeom>
      </xdr:spPr>
    </xdr:pic>
    <xdr:clientData/>
  </xdr:twoCellAnchor>
  <xdr:twoCellAnchor editAs="oneCell">
    <xdr:from>
      <xdr:col>1</xdr:col>
      <xdr:colOff>1249680</xdr:colOff>
      <xdr:row>225</xdr:row>
      <xdr:rowOff>99060</xdr:rowOff>
    </xdr:from>
    <xdr:to>
      <xdr:col>5</xdr:col>
      <xdr:colOff>464963</xdr:colOff>
      <xdr:row>229</xdr:row>
      <xdr:rowOff>68580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2"/>
        <a:stretch>
          <a:fillRect/>
        </a:stretch>
      </xdr:blipFill>
      <xdr:spPr>
        <a:xfrm>
          <a:off x="2484120" y="41871900"/>
          <a:ext cx="5707523" cy="701040"/>
        </a:xfrm>
        <a:prstGeom prst="rect">
          <a:avLst/>
        </a:prstGeom>
      </xdr:spPr>
    </xdr:pic>
    <xdr:clientData/>
  </xdr:twoCellAnchor>
  <xdr:twoCellAnchor editAs="oneCell">
    <xdr:from>
      <xdr:col>0</xdr:col>
      <xdr:colOff>83820</xdr:colOff>
      <xdr:row>232</xdr:row>
      <xdr:rowOff>22860</xdr:rowOff>
    </xdr:from>
    <xdr:to>
      <xdr:col>4</xdr:col>
      <xdr:colOff>174081</xdr:colOff>
      <xdr:row>254</xdr:row>
      <xdr:rowOff>68580</xdr:rowOff>
    </xdr:to>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3"/>
        <a:stretch>
          <a:fillRect/>
        </a:stretch>
      </xdr:blipFill>
      <xdr:spPr>
        <a:xfrm>
          <a:off x="83820" y="58254900"/>
          <a:ext cx="7032081" cy="4069080"/>
        </a:xfrm>
        <a:prstGeom prst="rect">
          <a:avLst/>
        </a:prstGeom>
      </xdr:spPr>
    </xdr:pic>
    <xdr:clientData/>
  </xdr:twoCellAnchor>
  <xdr:twoCellAnchor editAs="oneCell">
    <xdr:from>
      <xdr:col>0</xdr:col>
      <xdr:colOff>220980</xdr:colOff>
      <xdr:row>254</xdr:row>
      <xdr:rowOff>91440</xdr:rowOff>
    </xdr:from>
    <xdr:to>
      <xdr:col>4</xdr:col>
      <xdr:colOff>222646</xdr:colOff>
      <xdr:row>289</xdr:row>
      <xdr:rowOff>67642</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4"/>
        <a:stretch>
          <a:fillRect/>
        </a:stretch>
      </xdr:blipFill>
      <xdr:spPr>
        <a:xfrm>
          <a:off x="220980" y="62346840"/>
          <a:ext cx="6943486" cy="6377002"/>
        </a:xfrm>
        <a:prstGeom prst="rect">
          <a:avLst/>
        </a:prstGeom>
      </xdr:spPr>
    </xdr:pic>
    <xdr:clientData/>
  </xdr:twoCellAnchor>
  <xdr:twoCellAnchor editAs="oneCell">
    <xdr:from>
      <xdr:col>0</xdr:col>
      <xdr:colOff>0</xdr:colOff>
      <xdr:row>292</xdr:row>
      <xdr:rowOff>167640</xdr:rowOff>
    </xdr:from>
    <xdr:to>
      <xdr:col>5</xdr:col>
      <xdr:colOff>305329</xdr:colOff>
      <xdr:row>317</xdr:row>
      <xdr:rowOff>163199</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5"/>
        <a:stretch>
          <a:fillRect/>
        </a:stretch>
      </xdr:blipFill>
      <xdr:spPr>
        <a:xfrm>
          <a:off x="0" y="69372480"/>
          <a:ext cx="8032009" cy="4567559"/>
        </a:xfrm>
        <a:prstGeom prst="rect">
          <a:avLst/>
        </a:prstGeom>
      </xdr:spPr>
    </xdr:pic>
    <xdr:clientData/>
  </xdr:twoCellAnchor>
  <xdr:twoCellAnchor editAs="oneCell">
    <xdr:from>
      <xdr:col>0</xdr:col>
      <xdr:colOff>0</xdr:colOff>
      <xdr:row>323</xdr:row>
      <xdr:rowOff>47625</xdr:rowOff>
    </xdr:from>
    <xdr:to>
      <xdr:col>3</xdr:col>
      <xdr:colOff>400941</xdr:colOff>
      <xdr:row>328</xdr:row>
      <xdr:rowOff>114442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6"/>
        <a:stretch>
          <a:fillRect/>
        </a:stretch>
      </xdr:blipFill>
      <xdr:spPr>
        <a:xfrm>
          <a:off x="0" y="62264925"/>
          <a:ext cx="6382641" cy="1019317"/>
        </a:xfrm>
        <a:prstGeom prst="rect">
          <a:avLst/>
        </a:prstGeom>
      </xdr:spPr>
    </xdr:pic>
    <xdr:clientData/>
  </xdr:twoCellAnchor>
  <xdr:twoCellAnchor editAs="oneCell">
    <xdr:from>
      <xdr:col>0</xdr:col>
      <xdr:colOff>0</xdr:colOff>
      <xdr:row>331</xdr:row>
      <xdr:rowOff>0</xdr:rowOff>
    </xdr:from>
    <xdr:to>
      <xdr:col>2</xdr:col>
      <xdr:colOff>658045</xdr:colOff>
      <xdr:row>348</xdr:row>
      <xdr:rowOff>143347</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7"/>
        <a:stretch>
          <a:fillRect/>
        </a:stretch>
      </xdr:blipFill>
      <xdr:spPr>
        <a:xfrm>
          <a:off x="0" y="63741300"/>
          <a:ext cx="5877745" cy="3381847"/>
        </a:xfrm>
        <a:prstGeom prst="rect">
          <a:avLst/>
        </a:prstGeom>
      </xdr:spPr>
    </xdr:pic>
    <xdr:clientData/>
  </xdr:twoCellAnchor>
  <xdr:twoCellAnchor editAs="oneCell">
    <xdr:from>
      <xdr:col>0</xdr:col>
      <xdr:colOff>0</xdr:colOff>
      <xdr:row>357</xdr:row>
      <xdr:rowOff>0</xdr:rowOff>
    </xdr:from>
    <xdr:to>
      <xdr:col>3</xdr:col>
      <xdr:colOff>448572</xdr:colOff>
      <xdr:row>364</xdr:row>
      <xdr:rowOff>76397</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8"/>
        <a:stretch>
          <a:fillRect/>
        </a:stretch>
      </xdr:blipFill>
      <xdr:spPr>
        <a:xfrm>
          <a:off x="0" y="68837175"/>
          <a:ext cx="6430272" cy="1409897"/>
        </a:xfrm>
        <a:prstGeom prst="rect">
          <a:avLst/>
        </a:prstGeom>
      </xdr:spPr>
    </xdr:pic>
    <xdr:clientData/>
  </xdr:twoCellAnchor>
  <xdr:twoCellAnchor editAs="oneCell">
    <xdr:from>
      <xdr:col>0</xdr:col>
      <xdr:colOff>0</xdr:colOff>
      <xdr:row>367</xdr:row>
      <xdr:rowOff>0</xdr:rowOff>
    </xdr:from>
    <xdr:to>
      <xdr:col>3</xdr:col>
      <xdr:colOff>229467</xdr:colOff>
      <xdr:row>376</xdr:row>
      <xdr:rowOff>19292</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9"/>
        <a:stretch>
          <a:fillRect/>
        </a:stretch>
      </xdr:blipFill>
      <xdr:spPr>
        <a:xfrm>
          <a:off x="0" y="70742175"/>
          <a:ext cx="6211167" cy="1733792"/>
        </a:xfrm>
        <a:prstGeom prst="rect">
          <a:avLst/>
        </a:prstGeom>
      </xdr:spPr>
    </xdr:pic>
    <xdr:clientData/>
  </xdr:twoCellAnchor>
  <xdr:twoCellAnchor editAs="oneCell">
    <xdr:from>
      <xdr:col>0</xdr:col>
      <xdr:colOff>522514</xdr:colOff>
      <xdr:row>85</xdr:row>
      <xdr:rowOff>119744</xdr:rowOff>
    </xdr:from>
    <xdr:to>
      <xdr:col>6</xdr:col>
      <xdr:colOff>681109</xdr:colOff>
      <xdr:row>117</xdr:row>
      <xdr:rowOff>158353</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0"/>
        <a:stretch>
          <a:fillRect/>
        </a:stretch>
      </xdr:blipFill>
      <xdr:spPr>
        <a:xfrm>
          <a:off x="522514" y="15991115"/>
          <a:ext cx="8660338" cy="5960438"/>
        </a:xfrm>
        <a:prstGeom prst="rect">
          <a:avLst/>
        </a:prstGeom>
      </xdr:spPr>
    </xdr:pic>
    <xdr:clientData/>
  </xdr:twoCellAnchor>
  <xdr:twoCellAnchor editAs="oneCell">
    <xdr:from>
      <xdr:col>1</xdr:col>
      <xdr:colOff>0</xdr:colOff>
      <xdr:row>192</xdr:row>
      <xdr:rowOff>133350</xdr:rowOff>
    </xdr:from>
    <xdr:to>
      <xdr:col>1</xdr:col>
      <xdr:colOff>3562350</xdr:colOff>
      <xdr:row>211</xdr:row>
      <xdr:rowOff>104775</xdr:rowOff>
    </xdr:to>
    <xdr:pic>
      <xdr:nvPicPr>
        <xdr:cNvPr id="10" name="Imagen 9">
          <a:extLst>
            <a:ext uri="{FF2B5EF4-FFF2-40B4-BE49-F238E27FC236}">
              <a16:creationId xmlns:a16="http://schemas.microsoft.com/office/drawing/2014/main" id="{00000000-0008-0000-0200-00000A000000}"/>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1"/>
        <a:stretch>
          <a:fillRect/>
        </a:stretch>
      </xdr:blipFill>
      <xdr:spPr>
        <a:xfrm>
          <a:off x="1200150" y="35318700"/>
          <a:ext cx="3562350" cy="3419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ypenagos_indeportesantioquia_gov_co/Documents/Documentos%201/INDEPORTES/GESTION%20DEL%20RIESGO/GESTI&#211;N%20DEL%20RIESGO%20INDEPORTES/2023/reporte%20diciembre/Consolidado%20matriz%20de%20riesgos%20corrupci&#243;n%20Indeportes%2020231230.xlsx?7B561C55" TargetMode="External"/><Relationship Id="rId1" Type="http://schemas.openxmlformats.org/officeDocument/2006/relationships/externalLinkPath" Target="file:///\\7B561C55\Consolidado%20matriz%20de%20riesgos%20corrupci&#243;n%20Indeportes%2020231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Corrupción"/>
      <sheetName val="Conceptos Guía "/>
      <sheetName val="Fórmulas "/>
    </sheetNames>
    <sheetDataSet>
      <sheetData sheetId="0"/>
      <sheetData sheetId="1"/>
      <sheetData sheetId="2">
        <row r="26">
          <cell r="B26" t="str">
            <v>RARA VEZ</v>
          </cell>
          <cell r="C26">
            <v>1</v>
          </cell>
        </row>
        <row r="27">
          <cell r="B27" t="str">
            <v>IMPROBABLE</v>
          </cell>
          <cell r="C27">
            <v>2</v>
          </cell>
        </row>
        <row r="28">
          <cell r="B28" t="str">
            <v>POSIBLE</v>
          </cell>
          <cell r="C28">
            <v>3</v>
          </cell>
          <cell r="E28" t="str">
            <v>MODERADO</v>
          </cell>
          <cell r="F28">
            <v>3</v>
          </cell>
        </row>
        <row r="29">
          <cell r="B29" t="str">
            <v>PROBABLE'</v>
          </cell>
          <cell r="C29">
            <v>4</v>
          </cell>
          <cell r="E29" t="str">
            <v>MAYOR</v>
          </cell>
          <cell r="F29">
            <v>4</v>
          </cell>
        </row>
        <row r="30">
          <cell r="B30" t="str">
            <v>CASI SEGURO</v>
          </cell>
          <cell r="C30">
            <v>5</v>
          </cell>
          <cell r="E30" t="str">
            <v>CATASTRÓFICO</v>
          </cell>
          <cell r="F30">
            <v>5</v>
          </cell>
        </row>
        <row r="47">
          <cell r="J47" t="str">
            <v>11</v>
          </cell>
          <cell r="K47" t="str">
            <v>BAJO</v>
          </cell>
        </row>
        <row r="48">
          <cell r="J48" t="str">
            <v>12</v>
          </cell>
          <cell r="K48" t="str">
            <v>BAJO</v>
          </cell>
        </row>
        <row r="49">
          <cell r="J49" t="str">
            <v>13</v>
          </cell>
          <cell r="K49" t="str">
            <v>MODERADO</v>
          </cell>
        </row>
        <row r="50">
          <cell r="J50" t="str">
            <v>14</v>
          </cell>
          <cell r="K50" t="str">
            <v>ALTO</v>
          </cell>
        </row>
        <row r="51">
          <cell r="J51" t="str">
            <v>15</v>
          </cell>
          <cell r="K51" t="str">
            <v>ALTO</v>
          </cell>
        </row>
        <row r="52">
          <cell r="J52" t="str">
            <v>21</v>
          </cell>
          <cell r="K52" t="str">
            <v>BAJO</v>
          </cell>
        </row>
        <row r="53">
          <cell r="J53" t="str">
            <v>22</v>
          </cell>
          <cell r="K53" t="str">
            <v>BAJO</v>
          </cell>
        </row>
        <row r="54">
          <cell r="J54" t="str">
            <v>23</v>
          </cell>
          <cell r="K54" t="str">
            <v>MODERADO</v>
          </cell>
        </row>
        <row r="55">
          <cell r="J55" t="str">
            <v>24</v>
          </cell>
          <cell r="K55" t="str">
            <v>ALTO</v>
          </cell>
        </row>
        <row r="56">
          <cell r="J56" t="str">
            <v>25</v>
          </cell>
          <cell r="K56" t="str">
            <v>EXTREMO</v>
          </cell>
        </row>
        <row r="57">
          <cell r="J57" t="str">
            <v>31</v>
          </cell>
          <cell r="K57" t="str">
            <v>BAJO</v>
          </cell>
        </row>
        <row r="58">
          <cell r="J58" t="str">
            <v>32</v>
          </cell>
          <cell r="K58" t="str">
            <v>MODERADO</v>
          </cell>
        </row>
        <row r="59">
          <cell r="J59" t="str">
            <v>33</v>
          </cell>
          <cell r="K59" t="str">
            <v>ALTO</v>
          </cell>
        </row>
        <row r="60">
          <cell r="J60" t="str">
            <v>34</v>
          </cell>
          <cell r="K60" t="str">
            <v>EXTREMO</v>
          </cell>
        </row>
        <row r="61">
          <cell r="J61" t="str">
            <v>35</v>
          </cell>
          <cell r="K61" t="str">
            <v>EXTREMO</v>
          </cell>
        </row>
        <row r="62">
          <cell r="J62" t="str">
            <v>41</v>
          </cell>
          <cell r="K62" t="str">
            <v>MODERADO</v>
          </cell>
        </row>
        <row r="63">
          <cell r="J63" t="str">
            <v>42</v>
          </cell>
          <cell r="K63" t="str">
            <v>ALTO</v>
          </cell>
        </row>
        <row r="64">
          <cell r="J64" t="str">
            <v>43</v>
          </cell>
          <cell r="K64" t="str">
            <v>ALTO</v>
          </cell>
        </row>
        <row r="65">
          <cell r="J65" t="str">
            <v>44</v>
          </cell>
          <cell r="K65" t="str">
            <v>EXTREMO</v>
          </cell>
        </row>
        <row r="66">
          <cell r="J66" t="str">
            <v>45</v>
          </cell>
          <cell r="K66" t="str">
            <v>EXTREMO</v>
          </cell>
        </row>
        <row r="67">
          <cell r="J67" t="str">
            <v>51</v>
          </cell>
          <cell r="K67" t="str">
            <v>ALTO</v>
          </cell>
        </row>
        <row r="68">
          <cell r="J68" t="str">
            <v>52</v>
          </cell>
          <cell r="K68" t="str">
            <v>ALTO</v>
          </cell>
        </row>
        <row r="69">
          <cell r="J69" t="str">
            <v>53</v>
          </cell>
          <cell r="K69" t="str">
            <v>EXTREMO</v>
          </cell>
        </row>
        <row r="70">
          <cell r="J70" t="str">
            <v>54</v>
          </cell>
          <cell r="K70" t="str">
            <v>EXTREMO</v>
          </cell>
        </row>
        <row r="71">
          <cell r="J71" t="str">
            <v>55</v>
          </cell>
          <cell r="K71" t="str">
            <v>EXTREMO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3" Type="http://schemas.openxmlformats.org/officeDocument/2006/relationships/image" Target="../media/image1.png"/><Relationship Id="rId3"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7"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2" Type="http://schemas.openxmlformats.org/officeDocument/2006/relationships/oleObject" Target="../embeddings/oleObject1.bin"/><Relationship Id="rId2"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1"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6"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1" Type="http://schemas.openxmlformats.org/officeDocument/2006/relationships/vmlDrawing" Target="../drawings/vmlDrawing1.vml"/><Relationship Id="rId5"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10" Type="http://schemas.openxmlformats.org/officeDocument/2006/relationships/drawing" Target="../drawings/drawing1.xml"/><Relationship Id="rId4"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9" Type="http://schemas.openxmlformats.org/officeDocument/2006/relationships/printerSettings" Target="../printerSettings/printerSettings1.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Z51"/>
  <sheetViews>
    <sheetView showGridLines="0" tabSelected="1" topLeftCell="A42" zoomScale="95" zoomScaleNormal="95" workbookViewId="0">
      <selection activeCell="A2" sqref="A2:D5"/>
    </sheetView>
  </sheetViews>
  <sheetFormatPr baseColWidth="10" defaultColWidth="11.5703125" defaultRowHeight="24" customHeight="1" x14ac:dyDescent="0.25"/>
  <cols>
    <col min="1" max="1" width="34.7109375" customWidth="1"/>
    <col min="2" max="2" width="23" style="357" customWidth="1"/>
    <col min="3" max="3" width="44.85546875" style="357" customWidth="1"/>
    <col min="4" max="4" width="19.7109375" style="357" customWidth="1"/>
    <col min="5" max="5" width="34.28515625" style="357" customWidth="1"/>
    <col min="6" max="6" width="14.5703125" style="358" bestFit="1" customWidth="1"/>
    <col min="7" max="7" width="13.7109375" style="358" bestFit="1" customWidth="1"/>
    <col min="8" max="8" width="20" style="358" bestFit="1" customWidth="1"/>
    <col min="9" max="9" width="15.7109375" style="358" bestFit="1" customWidth="1"/>
    <col min="10" max="10" width="16.5703125" style="358" customWidth="1"/>
    <col min="11" max="11" width="21.28515625" style="358" customWidth="1"/>
    <col min="12" max="12" width="23.5703125" style="358" customWidth="1"/>
    <col min="13" max="14" width="16.85546875" style="358" customWidth="1"/>
    <col min="15" max="15" width="15.42578125" style="358" customWidth="1"/>
    <col min="16" max="16" width="17.7109375" style="358" customWidth="1"/>
    <col min="17" max="31" width="11.5703125" style="358" customWidth="1"/>
    <col min="32" max="32" width="24.42578125" style="358" customWidth="1"/>
    <col min="33" max="33" width="21.28515625" style="358" customWidth="1"/>
    <col min="34" max="34" width="16.85546875" style="358" customWidth="1"/>
    <col min="35" max="35" width="30.28515625" style="358" customWidth="1"/>
    <col min="36" max="36" width="13.5703125" style="358" customWidth="1"/>
    <col min="37" max="37" width="13.85546875" style="358" customWidth="1"/>
    <col min="38" max="38" width="37.7109375" style="358" customWidth="1"/>
    <col min="39" max="39" width="28.85546875" style="358" customWidth="1"/>
    <col min="40" max="40" width="22" style="358" customWidth="1"/>
    <col min="41" max="41" width="19.28515625" style="358" customWidth="1"/>
    <col min="42" max="42" width="17.5703125" style="358" customWidth="1"/>
    <col min="43" max="43" width="18.42578125" style="358" customWidth="1"/>
    <col min="44" max="44" width="19.28515625" style="358" customWidth="1"/>
    <col min="45" max="49" width="11.5703125" style="358" customWidth="1"/>
    <col min="50" max="50" width="10.28515625" style="358" customWidth="1"/>
    <col min="51" max="51" width="23.140625" style="358" customWidth="1"/>
    <col min="52" max="52" width="11.5703125" style="358" customWidth="1"/>
    <col min="53" max="53" width="16" style="358" customWidth="1"/>
    <col min="54" max="54" width="11.5703125" style="358" customWidth="1"/>
    <col min="55" max="55" width="17.85546875" style="358" customWidth="1"/>
    <col min="56" max="56" width="11.5703125" style="358" customWidth="1"/>
    <col min="57" max="57" width="25.7109375" style="358" customWidth="1"/>
    <col min="58" max="58" width="18" style="358" customWidth="1"/>
    <col min="59" max="59" width="20.7109375" style="358" customWidth="1"/>
    <col min="60" max="62" width="21.42578125" style="358" customWidth="1"/>
    <col min="63" max="63" width="17.28515625" style="358" customWidth="1"/>
    <col min="64" max="64" width="53.7109375" style="371" customWidth="1"/>
    <col min="65" max="65" width="17.28515625" style="358" customWidth="1"/>
    <col min="66" max="66" width="76.7109375" style="371" customWidth="1"/>
    <col min="67" max="67" width="17.28515625" style="58" customWidth="1"/>
    <col min="68" max="68" width="53.7109375" style="58" customWidth="1"/>
    <col min="69" max="69" width="17.28515625" style="58" customWidth="1"/>
    <col min="70" max="70" width="53.7109375" style="58" customWidth="1"/>
    <col min="71" max="71" width="17.28515625" customWidth="1"/>
    <col min="72" max="72" width="53.7109375" customWidth="1"/>
    <col min="73" max="73" width="17.28515625" customWidth="1"/>
    <col min="74" max="74" width="53.7109375" customWidth="1"/>
    <col min="75" max="75" width="33.5703125" customWidth="1"/>
    <col min="76" max="76" width="51.85546875" customWidth="1"/>
    <col min="77" max="77" width="35.5703125" customWidth="1"/>
  </cols>
  <sheetData>
    <row r="1" spans="1:78" ht="15" x14ac:dyDescent="0.25">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N1" s="357"/>
      <c r="BO1"/>
      <c r="BP1"/>
      <c r="BQ1"/>
      <c r="BR1"/>
    </row>
    <row r="2" spans="1:78" ht="14.45" customHeight="1" x14ac:dyDescent="0.25">
      <c r="A2" s="402"/>
      <c r="B2" s="403"/>
      <c r="C2" s="403"/>
      <c r="D2" s="404"/>
      <c r="E2" s="391" t="s">
        <v>0</v>
      </c>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c r="BN2" s="392"/>
      <c r="BO2" s="392"/>
      <c r="BP2" s="392"/>
      <c r="BQ2" s="392"/>
      <c r="BR2" s="392"/>
      <c r="BS2" s="392"/>
      <c r="BT2" s="392"/>
      <c r="BU2" s="392"/>
      <c r="BV2" s="393"/>
      <c r="BW2" s="383" t="s">
        <v>1</v>
      </c>
      <c r="BX2" s="415" t="s">
        <v>2</v>
      </c>
      <c r="BY2" s="416"/>
    </row>
    <row r="3" spans="1:78" ht="14.45" customHeight="1" x14ac:dyDescent="0.25">
      <c r="A3" s="405"/>
      <c r="B3" s="406"/>
      <c r="C3" s="406"/>
      <c r="D3" s="407"/>
      <c r="E3" s="394"/>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5"/>
      <c r="AX3" s="395"/>
      <c r="AY3" s="395"/>
      <c r="AZ3" s="395"/>
      <c r="BA3" s="395"/>
      <c r="BB3" s="395"/>
      <c r="BC3" s="395"/>
      <c r="BD3" s="395"/>
      <c r="BE3" s="395"/>
      <c r="BF3" s="395"/>
      <c r="BG3" s="395"/>
      <c r="BH3" s="395"/>
      <c r="BI3" s="395"/>
      <c r="BJ3" s="395"/>
      <c r="BK3" s="395"/>
      <c r="BL3" s="395"/>
      <c r="BM3" s="395"/>
      <c r="BN3" s="395"/>
      <c r="BO3" s="395"/>
      <c r="BP3" s="395"/>
      <c r="BQ3" s="395"/>
      <c r="BR3" s="395"/>
      <c r="BS3" s="395"/>
      <c r="BT3" s="395"/>
      <c r="BU3" s="395"/>
      <c r="BV3" s="396"/>
      <c r="BW3" s="384"/>
      <c r="BX3" s="417"/>
      <c r="BY3" s="418"/>
    </row>
    <row r="4" spans="1:78" ht="14.45" customHeight="1" x14ac:dyDescent="0.25">
      <c r="A4" s="405"/>
      <c r="B4" s="406"/>
      <c r="C4" s="406"/>
      <c r="D4" s="407"/>
      <c r="E4" s="394"/>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c r="AW4" s="395"/>
      <c r="AX4" s="395"/>
      <c r="AY4" s="395"/>
      <c r="AZ4" s="395"/>
      <c r="BA4" s="395"/>
      <c r="BB4" s="395"/>
      <c r="BC4" s="395"/>
      <c r="BD4" s="395"/>
      <c r="BE4" s="395"/>
      <c r="BF4" s="395"/>
      <c r="BG4" s="395"/>
      <c r="BH4" s="395"/>
      <c r="BI4" s="395"/>
      <c r="BJ4" s="395"/>
      <c r="BK4" s="395"/>
      <c r="BL4" s="395"/>
      <c r="BM4" s="395"/>
      <c r="BN4" s="395"/>
      <c r="BO4" s="395"/>
      <c r="BP4" s="395"/>
      <c r="BQ4" s="395"/>
      <c r="BR4" s="395"/>
      <c r="BS4" s="395"/>
      <c r="BT4" s="395"/>
      <c r="BU4" s="395"/>
      <c r="BV4" s="396"/>
      <c r="BW4" s="384"/>
      <c r="BX4" s="417"/>
      <c r="BY4" s="418"/>
    </row>
    <row r="5" spans="1:78" ht="28.15" customHeight="1" x14ac:dyDescent="0.25">
      <c r="A5" s="408"/>
      <c r="B5" s="409"/>
      <c r="C5" s="409"/>
      <c r="D5" s="410"/>
      <c r="E5" s="397"/>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K5" s="398"/>
      <c r="BL5" s="398"/>
      <c r="BM5" s="398"/>
      <c r="BN5" s="398"/>
      <c r="BO5" s="398"/>
      <c r="BP5" s="398"/>
      <c r="BQ5" s="398"/>
      <c r="BR5" s="398"/>
      <c r="BS5" s="398"/>
      <c r="BT5" s="398"/>
      <c r="BU5" s="398"/>
      <c r="BV5" s="399"/>
      <c r="BW5" s="385"/>
      <c r="BX5" s="419"/>
      <c r="BY5" s="420"/>
    </row>
    <row r="6" spans="1:78" ht="15" x14ac:dyDescent="0.25">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N6" s="357"/>
      <c r="BO6"/>
      <c r="BP6"/>
      <c r="BQ6"/>
      <c r="BR6"/>
    </row>
    <row r="7" spans="1:78" ht="15" x14ac:dyDescent="0.25">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J7" s="357"/>
      <c r="BK7" s="357"/>
      <c r="BL7" s="357"/>
      <c r="BN7" s="357"/>
      <c r="BO7"/>
      <c r="BP7"/>
      <c r="BQ7"/>
      <c r="BR7"/>
    </row>
    <row r="8" spans="1:78" ht="57" customHeight="1" x14ac:dyDescent="0.25">
      <c r="A8" s="400" t="s">
        <v>3</v>
      </c>
      <c r="B8" s="400"/>
      <c r="C8" s="400"/>
      <c r="D8" s="400"/>
      <c r="E8" s="400"/>
      <c r="F8" s="400"/>
      <c r="G8" s="400"/>
      <c r="H8" s="400"/>
      <c r="I8" s="400"/>
      <c r="J8" s="400"/>
      <c r="K8" s="400"/>
      <c r="L8" s="400"/>
      <c r="M8" s="401" t="s">
        <v>4</v>
      </c>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380"/>
      <c r="AM8" s="380"/>
      <c r="AN8" s="380"/>
      <c r="AO8" s="380"/>
      <c r="AP8" s="380"/>
      <c r="AQ8" s="380"/>
      <c r="AR8" s="380"/>
      <c r="AS8" s="380"/>
      <c r="AT8" s="380"/>
      <c r="AU8" s="380"/>
      <c r="AV8" s="380"/>
      <c r="AW8" s="380"/>
      <c r="AX8" s="380"/>
      <c r="AY8" s="380"/>
      <c r="AZ8" s="380"/>
      <c r="BA8" s="380"/>
      <c r="BB8" s="380"/>
      <c r="BC8" s="380"/>
      <c r="BD8" s="380"/>
      <c r="BE8" s="380"/>
      <c r="BF8" s="380"/>
      <c r="BG8" s="372"/>
      <c r="BH8" s="372"/>
      <c r="BI8" s="372"/>
      <c r="BJ8" s="372"/>
      <c r="BK8" s="421" t="s">
        <v>5</v>
      </c>
      <c r="BL8" s="422"/>
      <c r="BM8" s="422"/>
      <c r="BN8" s="422"/>
      <c r="BO8" s="422"/>
      <c r="BP8" s="422"/>
      <c r="BQ8" s="422"/>
      <c r="BR8" s="422"/>
      <c r="BS8" s="422"/>
      <c r="BT8" s="422"/>
      <c r="BU8" s="422"/>
      <c r="BV8" s="423"/>
      <c r="BW8" s="411" t="s">
        <v>6</v>
      </c>
      <c r="BX8" s="411"/>
      <c r="BY8" s="428" t="s">
        <v>7</v>
      </c>
      <c r="BZ8" s="413" t="s">
        <v>8</v>
      </c>
    </row>
    <row r="9" spans="1:78" ht="14.45" customHeight="1" x14ac:dyDescent="0.25">
      <c r="A9" s="400"/>
      <c r="B9" s="400"/>
      <c r="C9" s="400"/>
      <c r="D9" s="400"/>
      <c r="E9" s="400"/>
      <c r="F9" s="400"/>
      <c r="G9" s="400"/>
      <c r="H9" s="400"/>
      <c r="I9" s="400"/>
      <c r="J9" s="400"/>
      <c r="K9" s="400"/>
      <c r="L9" s="400"/>
      <c r="M9" s="401"/>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12"/>
      <c r="AM9" s="412"/>
      <c r="AN9" s="412"/>
      <c r="AO9" s="412"/>
      <c r="AP9" s="412"/>
      <c r="AQ9" s="380" t="s">
        <v>9</v>
      </c>
      <c r="AR9" s="380"/>
      <c r="AS9" s="380"/>
      <c r="AT9" s="380"/>
      <c r="AU9" s="380"/>
      <c r="AV9" s="380"/>
      <c r="AW9" s="380"/>
      <c r="AX9" s="380"/>
      <c r="AY9" s="380"/>
      <c r="AZ9" s="373"/>
      <c r="BA9" s="373"/>
      <c r="BB9" s="373"/>
      <c r="BC9" s="373"/>
      <c r="BD9" s="373"/>
      <c r="BE9" s="373"/>
      <c r="BF9" s="373"/>
      <c r="BG9" s="373"/>
      <c r="BH9" s="373"/>
      <c r="BI9" s="373"/>
      <c r="BJ9" s="373"/>
      <c r="BK9" s="424" t="s">
        <v>10</v>
      </c>
      <c r="BL9" s="425"/>
      <c r="BM9" s="424" t="s">
        <v>11</v>
      </c>
      <c r="BN9" s="425"/>
      <c r="BO9" s="387" t="s">
        <v>12</v>
      </c>
      <c r="BP9" s="388"/>
      <c r="BQ9" s="387" t="s">
        <v>13</v>
      </c>
      <c r="BR9" s="388"/>
      <c r="BS9" s="387" t="s">
        <v>14</v>
      </c>
      <c r="BT9" s="388"/>
      <c r="BU9" s="387" t="s">
        <v>15</v>
      </c>
      <c r="BV9" s="388"/>
      <c r="BW9" s="411"/>
      <c r="BX9" s="411"/>
      <c r="BY9" s="428"/>
      <c r="BZ9" s="413"/>
    </row>
    <row r="10" spans="1:78" ht="14.45" customHeight="1" x14ac:dyDescent="0.25">
      <c r="A10" s="400"/>
      <c r="B10" s="400"/>
      <c r="C10" s="400"/>
      <c r="D10" s="400"/>
      <c r="E10" s="400"/>
      <c r="F10" s="400"/>
      <c r="G10" s="400"/>
      <c r="H10" s="400"/>
      <c r="I10" s="400"/>
      <c r="J10" s="400"/>
      <c r="K10" s="400"/>
      <c r="L10" s="400"/>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12"/>
      <c r="AM10" s="412"/>
      <c r="AN10" s="412"/>
      <c r="AO10" s="412"/>
      <c r="AP10" s="412"/>
      <c r="AQ10" s="380" t="s">
        <v>9</v>
      </c>
      <c r="AR10" s="380"/>
      <c r="AS10" s="380"/>
      <c r="AT10" s="380"/>
      <c r="AU10" s="380"/>
      <c r="AV10" s="380"/>
      <c r="AW10" s="380"/>
      <c r="AX10" s="381" t="s">
        <v>16</v>
      </c>
      <c r="AY10" s="381"/>
      <c r="AZ10" s="382" t="s">
        <v>17</v>
      </c>
      <c r="BA10" s="359"/>
      <c r="BB10" s="382" t="s">
        <v>18</v>
      </c>
      <c r="BC10" s="382" t="s">
        <v>19</v>
      </c>
      <c r="BD10" s="382" t="s">
        <v>20</v>
      </c>
      <c r="BE10" s="382" t="s">
        <v>21</v>
      </c>
      <c r="BF10" s="382" t="s">
        <v>22</v>
      </c>
      <c r="BG10" s="412" t="s">
        <v>23</v>
      </c>
      <c r="BH10" s="412" t="s">
        <v>24</v>
      </c>
      <c r="BI10" s="412" t="s">
        <v>25</v>
      </c>
      <c r="BJ10" s="412" t="s">
        <v>26</v>
      </c>
      <c r="BK10" s="426"/>
      <c r="BL10" s="427"/>
      <c r="BM10" s="426"/>
      <c r="BN10" s="427"/>
      <c r="BO10" s="389"/>
      <c r="BP10" s="390"/>
      <c r="BQ10" s="389"/>
      <c r="BR10" s="390"/>
      <c r="BS10" s="389"/>
      <c r="BT10" s="390"/>
      <c r="BU10" s="389"/>
      <c r="BV10" s="390"/>
      <c r="BW10" s="386" t="s">
        <v>27</v>
      </c>
      <c r="BX10" s="386" t="s">
        <v>28</v>
      </c>
      <c r="BY10" s="428"/>
      <c r="BZ10" s="413"/>
    </row>
    <row r="11" spans="1:78" ht="225.75" customHeight="1" x14ac:dyDescent="0.25">
      <c r="A11" s="4" t="s">
        <v>29</v>
      </c>
      <c r="B11" s="360" t="s">
        <v>30</v>
      </c>
      <c r="C11" s="360" t="s">
        <v>31</v>
      </c>
      <c r="D11" s="360" t="s">
        <v>32</v>
      </c>
      <c r="E11" s="360" t="s">
        <v>33</v>
      </c>
      <c r="F11" s="360" t="s">
        <v>34</v>
      </c>
      <c r="G11" s="360" t="s">
        <v>35</v>
      </c>
      <c r="H11" s="360" t="s">
        <v>36</v>
      </c>
      <c r="I11" s="360" t="s">
        <v>37</v>
      </c>
      <c r="J11" s="360" t="s">
        <v>38</v>
      </c>
      <c r="K11" s="360" t="s">
        <v>39</v>
      </c>
      <c r="L11" s="360" t="s">
        <v>40</v>
      </c>
      <c r="M11" s="362" t="s">
        <v>41</v>
      </c>
      <c r="N11" s="362" t="s">
        <v>42</v>
      </c>
      <c r="O11" s="362" t="s">
        <v>43</v>
      </c>
      <c r="P11" s="362" t="s">
        <v>44</v>
      </c>
      <c r="Q11" s="362" t="s">
        <v>45</v>
      </c>
      <c r="R11" s="362" t="s">
        <v>46</v>
      </c>
      <c r="S11" s="362" t="s">
        <v>47</v>
      </c>
      <c r="T11" s="362" t="s">
        <v>48</v>
      </c>
      <c r="U11" s="362" t="s">
        <v>49</v>
      </c>
      <c r="V11" s="362" t="s">
        <v>50</v>
      </c>
      <c r="W11" s="362" t="s">
        <v>51</v>
      </c>
      <c r="X11" s="362" t="s">
        <v>52</v>
      </c>
      <c r="Y11" s="362" t="s">
        <v>53</v>
      </c>
      <c r="Z11" s="362" t="s">
        <v>54</v>
      </c>
      <c r="AA11" s="362" t="s">
        <v>55</v>
      </c>
      <c r="AB11" s="362" t="s">
        <v>56</v>
      </c>
      <c r="AC11" s="362" t="s">
        <v>57</v>
      </c>
      <c r="AD11" s="362" t="s">
        <v>58</v>
      </c>
      <c r="AE11" s="362" t="s">
        <v>59</v>
      </c>
      <c r="AF11" s="361" t="s">
        <v>60</v>
      </c>
      <c r="AG11" s="362" t="s">
        <v>61</v>
      </c>
      <c r="AH11" s="361" t="s">
        <v>18</v>
      </c>
      <c r="AI11" s="361" t="s">
        <v>62</v>
      </c>
      <c r="AJ11" s="361" t="s">
        <v>20</v>
      </c>
      <c r="AK11" s="363" t="s">
        <v>63</v>
      </c>
      <c r="AL11" s="359" t="s">
        <v>64</v>
      </c>
      <c r="AM11" s="359" t="s">
        <v>65</v>
      </c>
      <c r="AN11" s="359" t="s">
        <v>66</v>
      </c>
      <c r="AO11" s="359" t="s">
        <v>67</v>
      </c>
      <c r="AP11" s="359" t="s">
        <v>68</v>
      </c>
      <c r="AQ11" s="359" t="s">
        <v>69</v>
      </c>
      <c r="AR11" s="359" t="s">
        <v>70</v>
      </c>
      <c r="AS11" s="359" t="s">
        <v>71</v>
      </c>
      <c r="AT11" s="359" t="s">
        <v>72</v>
      </c>
      <c r="AU11" s="359" t="s">
        <v>73</v>
      </c>
      <c r="AV11" s="359" t="s">
        <v>74</v>
      </c>
      <c r="AW11" s="359" t="s">
        <v>75</v>
      </c>
      <c r="AX11" s="381"/>
      <c r="AY11" s="381"/>
      <c r="AZ11" s="382"/>
      <c r="BA11" s="364" t="s">
        <v>76</v>
      </c>
      <c r="BB11" s="382"/>
      <c r="BC11" s="382"/>
      <c r="BD11" s="382"/>
      <c r="BE11" s="382"/>
      <c r="BF11" s="382"/>
      <c r="BG11" s="412"/>
      <c r="BH11" s="412"/>
      <c r="BI11" s="412"/>
      <c r="BJ11" s="412"/>
      <c r="BK11" s="365" t="s">
        <v>77</v>
      </c>
      <c r="BL11" s="366" t="s">
        <v>78</v>
      </c>
      <c r="BM11" s="365" t="s">
        <v>79</v>
      </c>
      <c r="BN11" s="366" t="s">
        <v>78</v>
      </c>
      <c r="BO11" s="127" t="s">
        <v>80</v>
      </c>
      <c r="BP11" s="166" t="s">
        <v>81</v>
      </c>
      <c r="BQ11" s="127" t="s">
        <v>82</v>
      </c>
      <c r="BR11" s="166" t="s">
        <v>81</v>
      </c>
      <c r="BS11" s="127" t="s">
        <v>83</v>
      </c>
      <c r="BT11" s="166" t="s">
        <v>81</v>
      </c>
      <c r="BU11" s="127" t="s">
        <v>84</v>
      </c>
      <c r="BV11" s="166" t="s">
        <v>81</v>
      </c>
      <c r="BW11" s="386"/>
      <c r="BX11" s="386"/>
      <c r="BY11" s="428"/>
      <c r="BZ11" s="414"/>
    </row>
    <row r="12" spans="1:78" s="58" customFormat="1" ht="200.25" customHeight="1" x14ac:dyDescent="0.25">
      <c r="A12" s="315" t="s">
        <v>85</v>
      </c>
      <c r="B12" s="250" t="s">
        <v>86</v>
      </c>
      <c r="C12" s="316" t="str">
        <f>VLOOKUP(A12,'Fórmulas '!$B$47:$C$68,2,FALSE)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D12" s="315" t="str">
        <f>VLOOKUP(A12,'Fórmulas '!$F$47:$G$67,2,FALSE)</f>
        <v>Jefe Oficina Asesora de Planeación</v>
      </c>
      <c r="E12" s="244" t="s">
        <v>87</v>
      </c>
      <c r="F12" s="235" t="s">
        <v>88</v>
      </c>
      <c r="G12" s="235" t="s">
        <v>88</v>
      </c>
      <c r="H12" s="235" t="s">
        <v>88</v>
      </c>
      <c r="I12" s="235" t="s">
        <v>88</v>
      </c>
      <c r="J12" s="235" t="s">
        <v>89</v>
      </c>
      <c r="K12" s="235" t="s">
        <v>90</v>
      </c>
      <c r="L12" s="235" t="s">
        <v>91</v>
      </c>
      <c r="M12" s="235" t="s">
        <v>88</v>
      </c>
      <c r="N12" s="235" t="s">
        <v>88</v>
      </c>
      <c r="O12" s="235" t="s">
        <v>88</v>
      </c>
      <c r="P12" s="235" t="s">
        <v>88</v>
      </c>
      <c r="Q12" s="235" t="s">
        <v>88</v>
      </c>
      <c r="R12" s="235" t="s">
        <v>88</v>
      </c>
      <c r="S12" s="235" t="s">
        <v>92</v>
      </c>
      <c r="T12" s="235" t="s">
        <v>92</v>
      </c>
      <c r="U12" s="235" t="s">
        <v>88</v>
      </c>
      <c r="V12" s="235" t="s">
        <v>88</v>
      </c>
      <c r="W12" s="235" t="s">
        <v>88</v>
      </c>
      <c r="X12" s="235" t="s">
        <v>88</v>
      </c>
      <c r="Y12" s="235" t="s">
        <v>88</v>
      </c>
      <c r="Z12" s="235" t="s">
        <v>88</v>
      </c>
      <c r="AA12" s="235" t="s">
        <v>88</v>
      </c>
      <c r="AB12" s="235" t="s">
        <v>92</v>
      </c>
      <c r="AC12" s="235" t="s">
        <v>88</v>
      </c>
      <c r="AD12" s="235" t="s">
        <v>92</v>
      </c>
      <c r="AE12" s="235" t="s">
        <v>92</v>
      </c>
      <c r="AF12" s="227">
        <v>14</v>
      </c>
      <c r="AG12" s="245" t="s">
        <v>93</v>
      </c>
      <c r="AH12" s="227">
        <v>3</v>
      </c>
      <c r="AI12" s="229" t="s">
        <v>94</v>
      </c>
      <c r="AJ12" s="230">
        <v>5</v>
      </c>
      <c r="AK12" s="246" t="s">
        <v>95</v>
      </c>
      <c r="AL12" s="317" t="s">
        <v>96</v>
      </c>
      <c r="AM12" s="247" t="s">
        <v>97</v>
      </c>
      <c r="AN12" s="232" t="s">
        <v>98</v>
      </c>
      <c r="AO12" s="235" t="s">
        <v>99</v>
      </c>
      <c r="AP12" s="235" t="s">
        <v>100</v>
      </c>
      <c r="AQ12" s="227" t="s">
        <v>101</v>
      </c>
      <c r="AR12" s="227" t="s">
        <v>102</v>
      </c>
      <c r="AS12" s="227" t="s">
        <v>101</v>
      </c>
      <c r="AT12" s="227" t="s">
        <v>102</v>
      </c>
      <c r="AU12" s="227" t="s">
        <v>102</v>
      </c>
      <c r="AV12" s="227" t="s">
        <v>102</v>
      </c>
      <c r="AW12" s="227" t="s">
        <v>102</v>
      </c>
      <c r="AX12" s="227">
        <v>30</v>
      </c>
      <c r="AY12" s="232" t="s">
        <v>103</v>
      </c>
      <c r="AZ12" s="227">
        <v>3</v>
      </c>
      <c r="BA12" s="227" t="str">
        <f>IF(BB12=1,"RARA VEZ",IF(BB12=2,"IMPROBABLE",IF(BB12=3,"POSIBLE",IF(BB12=4,"PROBABLE'","CASI SEGURO"))))</f>
        <v>POSIBLE</v>
      </c>
      <c r="BB12" s="248">
        <f t="shared" ref="BB12:BB51" si="0">IF(AH12&lt;=2,1,IF(AY12="DISMINUYE CERO PUNTOS",AH12,IF(AY12="DISMINUYE UN PUNTO",AH12-1,AH12-2)))</f>
        <v>3</v>
      </c>
      <c r="BC12" s="249" t="str">
        <f t="shared" ref="BC12:BC51" si="1">AI12</f>
        <v>CATASTRÓFICO</v>
      </c>
      <c r="BD12" s="227">
        <f t="shared" ref="BD12:BD51" si="2">AJ12</f>
        <v>5</v>
      </c>
      <c r="BE12" s="249" t="str">
        <f>IFERROR(VLOOKUP(CONCATENATE(BB12,BD12),'[1]Fórmulas '!$J$47:$K$71,2,),"")</f>
        <v>EXTREMO</v>
      </c>
      <c r="BF12" s="250">
        <f t="shared" ref="BF12:BF51" si="3">IFERROR(BD12*BB12,"")</f>
        <v>15</v>
      </c>
      <c r="BG12" s="235" t="s">
        <v>104</v>
      </c>
      <c r="BH12" s="235" t="s">
        <v>105</v>
      </c>
      <c r="BI12" s="251" t="s">
        <v>106</v>
      </c>
      <c r="BJ12" s="252" t="s">
        <v>107</v>
      </c>
      <c r="BK12" s="226"/>
      <c r="BL12" s="253"/>
      <c r="BM12" s="250"/>
      <c r="BN12" s="367"/>
      <c r="BO12" s="168"/>
      <c r="BP12" s="168"/>
      <c r="BQ12" s="167"/>
      <c r="BR12" s="168"/>
      <c r="BS12" s="167"/>
      <c r="BT12" s="168"/>
      <c r="BU12" s="167"/>
      <c r="BV12" s="168"/>
      <c r="BW12" s="167"/>
      <c r="BX12" s="167"/>
      <c r="BY12" s="167"/>
      <c r="BZ12" s="221" t="s">
        <v>108</v>
      </c>
    </row>
    <row r="13" spans="1:78" ht="166.5" customHeight="1" x14ac:dyDescent="0.25">
      <c r="A13" s="315" t="s">
        <v>109</v>
      </c>
      <c r="B13" s="226" t="s">
        <v>110</v>
      </c>
      <c r="C13" s="316" t="str">
        <f>VLOOKUP(A13,'Fórmulas '!$B$47:$C$68,2,FALSE)</f>
        <v>Fortalecer la imagen institucional de Indeportes Antioquia, como referente social del deporte en el departamento.</v>
      </c>
      <c r="D13" s="315" t="str">
        <f>VLOOKUP(A13,'Fórmulas '!$F$47:$G$67,2,FALSE)</f>
        <v>Jefe Oficina de Comunicaciones</v>
      </c>
      <c r="E13" s="318" t="s">
        <v>111</v>
      </c>
      <c r="F13" s="235" t="s">
        <v>112</v>
      </c>
      <c r="G13" s="235" t="s">
        <v>112</v>
      </c>
      <c r="H13" s="235" t="s">
        <v>112</v>
      </c>
      <c r="I13" s="235" t="s">
        <v>112</v>
      </c>
      <c r="J13" s="235" t="s">
        <v>113</v>
      </c>
      <c r="K13" s="235" t="s">
        <v>114</v>
      </c>
      <c r="L13" s="235" t="s">
        <v>115</v>
      </c>
      <c r="M13" s="235" t="s">
        <v>116</v>
      </c>
      <c r="N13" s="235" t="s">
        <v>116</v>
      </c>
      <c r="O13" s="235" t="s">
        <v>92</v>
      </c>
      <c r="P13" s="235" t="s">
        <v>92</v>
      </c>
      <c r="Q13" s="235" t="s">
        <v>116</v>
      </c>
      <c r="R13" s="235" t="s">
        <v>116</v>
      </c>
      <c r="S13" s="235" t="s">
        <v>92</v>
      </c>
      <c r="T13" s="235" t="s">
        <v>92</v>
      </c>
      <c r="U13" s="235" t="s">
        <v>116</v>
      </c>
      <c r="V13" s="235" t="s">
        <v>116</v>
      </c>
      <c r="W13" s="235" t="s">
        <v>116</v>
      </c>
      <c r="X13" s="235" t="s">
        <v>116</v>
      </c>
      <c r="Y13" s="235" t="s">
        <v>116</v>
      </c>
      <c r="Z13" s="235" t="s">
        <v>116</v>
      </c>
      <c r="AA13" s="235" t="s">
        <v>116</v>
      </c>
      <c r="AB13" s="235" t="s">
        <v>92</v>
      </c>
      <c r="AC13" s="235" t="s">
        <v>116</v>
      </c>
      <c r="AD13" s="235" t="s">
        <v>116</v>
      </c>
      <c r="AE13" s="235" t="s">
        <v>92</v>
      </c>
      <c r="AF13" s="227">
        <v>13</v>
      </c>
      <c r="AG13" s="254" t="s">
        <v>117</v>
      </c>
      <c r="AH13" s="227">
        <v>1</v>
      </c>
      <c r="AI13" s="255" t="s">
        <v>118</v>
      </c>
      <c r="AJ13" s="230">
        <v>3</v>
      </c>
      <c r="AK13" s="256" t="s">
        <v>118</v>
      </c>
      <c r="AL13" s="317" t="s">
        <v>119</v>
      </c>
      <c r="AM13" s="235" t="s">
        <v>120</v>
      </c>
      <c r="AN13" s="315" t="s">
        <v>121</v>
      </c>
      <c r="AO13" s="235" t="s">
        <v>99</v>
      </c>
      <c r="AP13" s="235" t="s">
        <v>100</v>
      </c>
      <c r="AQ13" s="227" t="s">
        <v>101</v>
      </c>
      <c r="AR13" s="227" t="s">
        <v>102</v>
      </c>
      <c r="AS13" s="227" t="s">
        <v>101</v>
      </c>
      <c r="AT13" s="227" t="s">
        <v>102</v>
      </c>
      <c r="AU13" s="227" t="s">
        <v>102</v>
      </c>
      <c r="AV13" s="227" t="s">
        <v>102</v>
      </c>
      <c r="AW13" s="227" t="s">
        <v>102</v>
      </c>
      <c r="AX13" s="227">
        <v>70</v>
      </c>
      <c r="AY13" s="232" t="s">
        <v>122</v>
      </c>
      <c r="AZ13" s="227">
        <v>1</v>
      </c>
      <c r="BA13" s="228" t="s">
        <v>117</v>
      </c>
      <c r="BB13" s="230">
        <v>1</v>
      </c>
      <c r="BC13" s="257" t="s">
        <v>118</v>
      </c>
      <c r="BD13" s="227">
        <v>3</v>
      </c>
      <c r="BE13" s="257" t="s">
        <v>118</v>
      </c>
      <c r="BF13" s="226">
        <v>3</v>
      </c>
      <c r="BG13" s="235" t="s">
        <v>104</v>
      </c>
      <c r="BH13" s="235" t="s">
        <v>123</v>
      </c>
      <c r="BI13" s="235" t="s">
        <v>124</v>
      </c>
      <c r="BJ13" s="226" t="s">
        <v>125</v>
      </c>
      <c r="BK13" s="252"/>
      <c r="BL13" s="250"/>
      <c r="BM13" s="250"/>
      <c r="BN13" s="374"/>
      <c r="BO13" s="168"/>
      <c r="BP13" s="168"/>
      <c r="BQ13" s="167"/>
      <c r="BR13" s="168"/>
      <c r="BS13" s="171"/>
      <c r="BT13" s="168"/>
      <c r="BU13" s="217"/>
      <c r="BV13" s="168"/>
      <c r="BW13" s="171"/>
      <c r="BX13" s="176"/>
      <c r="BY13" s="171"/>
      <c r="BZ13" s="221" t="s">
        <v>108</v>
      </c>
    </row>
    <row r="14" spans="1:78" ht="354.75" customHeight="1" x14ac:dyDescent="0.25">
      <c r="A14" s="315" t="s">
        <v>126</v>
      </c>
      <c r="B14" s="250" t="s">
        <v>127</v>
      </c>
      <c r="C14" s="316" t="str">
        <f>VLOOKUP(A14,'Fórmulas '!$B$47:$C$68,2,FALSE)</f>
        <v>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v>
      </c>
      <c r="D14" s="315" t="str">
        <f>VLOOKUP(A14,'Fórmulas '!$F$47:$G$67,2,FALSE)</f>
        <v>Coordinador Sistema Departamental de Capacitación</v>
      </c>
      <c r="E14" s="318" t="s">
        <v>128</v>
      </c>
      <c r="F14" s="258" t="s">
        <v>102</v>
      </c>
      <c r="G14" s="258" t="s">
        <v>102</v>
      </c>
      <c r="H14" s="258" t="s">
        <v>102</v>
      </c>
      <c r="I14" s="258" t="s">
        <v>102</v>
      </c>
      <c r="J14" s="258" t="s">
        <v>113</v>
      </c>
      <c r="K14" s="258" t="s">
        <v>129</v>
      </c>
      <c r="L14" s="258" t="s">
        <v>130</v>
      </c>
      <c r="M14" s="258" t="s">
        <v>102</v>
      </c>
      <c r="N14" s="258" t="s">
        <v>102</v>
      </c>
      <c r="O14" s="258" t="s">
        <v>102</v>
      </c>
      <c r="P14" s="258" t="s">
        <v>102</v>
      </c>
      <c r="Q14" s="258" t="s">
        <v>102</v>
      </c>
      <c r="R14" s="258" t="s">
        <v>101</v>
      </c>
      <c r="S14" s="258" t="s">
        <v>102</v>
      </c>
      <c r="T14" s="258" t="s">
        <v>101</v>
      </c>
      <c r="U14" s="258" t="s">
        <v>101</v>
      </c>
      <c r="V14" s="258" t="s">
        <v>102</v>
      </c>
      <c r="W14" s="258" t="s">
        <v>102</v>
      </c>
      <c r="X14" s="258" t="s">
        <v>102</v>
      </c>
      <c r="Y14" s="258" t="s">
        <v>102</v>
      </c>
      <c r="Z14" s="258" t="s">
        <v>102</v>
      </c>
      <c r="AA14" s="258" t="s">
        <v>102</v>
      </c>
      <c r="AB14" s="258" t="s">
        <v>101</v>
      </c>
      <c r="AC14" s="258" t="s">
        <v>102</v>
      </c>
      <c r="AD14" s="258" t="s">
        <v>102</v>
      </c>
      <c r="AE14" s="258" t="s">
        <v>101</v>
      </c>
      <c r="AF14" s="232">
        <v>14</v>
      </c>
      <c r="AG14" s="259" t="s">
        <v>117</v>
      </c>
      <c r="AH14" s="232">
        <v>1</v>
      </c>
      <c r="AI14" s="260" t="s">
        <v>94</v>
      </c>
      <c r="AJ14" s="226">
        <v>5</v>
      </c>
      <c r="AK14" s="261" t="s">
        <v>131</v>
      </c>
      <c r="AL14" s="319" t="s">
        <v>132</v>
      </c>
      <c r="AM14" s="258" t="s">
        <v>133</v>
      </c>
      <c r="AN14" s="258" t="s">
        <v>134</v>
      </c>
      <c r="AO14" s="258" t="s">
        <v>99</v>
      </c>
      <c r="AP14" s="258" t="s">
        <v>100</v>
      </c>
      <c r="AQ14" s="232" t="s">
        <v>102</v>
      </c>
      <c r="AR14" s="232" t="s">
        <v>102</v>
      </c>
      <c r="AS14" s="232" t="s">
        <v>101</v>
      </c>
      <c r="AT14" s="232" t="s">
        <v>102</v>
      </c>
      <c r="AU14" s="232" t="s">
        <v>102</v>
      </c>
      <c r="AV14" s="232" t="s">
        <v>102</v>
      </c>
      <c r="AW14" s="232" t="s">
        <v>102</v>
      </c>
      <c r="AX14" s="232">
        <v>75</v>
      </c>
      <c r="AY14" s="232" t="s">
        <v>122</v>
      </c>
      <c r="AZ14" s="232">
        <v>1</v>
      </c>
      <c r="BA14" s="262" t="s">
        <v>117</v>
      </c>
      <c r="BB14" s="226">
        <v>1</v>
      </c>
      <c r="BC14" s="263" t="s">
        <v>94</v>
      </c>
      <c r="BD14" s="232">
        <v>3</v>
      </c>
      <c r="BE14" s="264" t="s">
        <v>118</v>
      </c>
      <c r="BF14" s="226">
        <v>3</v>
      </c>
      <c r="BG14" s="258" t="s">
        <v>104</v>
      </c>
      <c r="BH14" s="258" t="s">
        <v>135</v>
      </c>
      <c r="BI14" s="258" t="s">
        <v>136</v>
      </c>
      <c r="BJ14" s="226" t="s">
        <v>137</v>
      </c>
      <c r="BK14" s="320"/>
      <c r="BL14" s="250"/>
      <c r="BM14" s="250"/>
      <c r="BN14" s="368"/>
      <c r="BO14" s="168"/>
      <c r="BP14" s="168"/>
      <c r="BQ14" s="167"/>
      <c r="BR14" s="168"/>
      <c r="BS14" s="167"/>
      <c r="BT14" s="168"/>
      <c r="BU14" s="167"/>
      <c r="BV14" s="168"/>
      <c r="BW14" s="172"/>
      <c r="BX14" s="216"/>
      <c r="BY14" s="182"/>
      <c r="BZ14" s="221" t="s">
        <v>108</v>
      </c>
    </row>
    <row r="15" spans="1:78" ht="291.75" customHeight="1" x14ac:dyDescent="0.25">
      <c r="A15" s="315" t="s">
        <v>138</v>
      </c>
      <c r="B15" s="250" t="s">
        <v>139</v>
      </c>
      <c r="C15" s="316" t="str">
        <f>VLOOKUP(A15,'Fórmulas '!$B$47:$C$68,2,FALSE)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D15" s="315" t="str">
        <f>VLOOKUP(A15,'Fórmulas '!$F$47:$G$67,2,FALSE)</f>
        <v>Subgerente de Altos Logros -  Jefe de Oficina de Medicina Deportiva</v>
      </c>
      <c r="E15" s="321" t="s">
        <v>140</v>
      </c>
      <c r="F15" s="265" t="s">
        <v>88</v>
      </c>
      <c r="G15" s="265" t="s">
        <v>88</v>
      </c>
      <c r="H15" s="258" t="s">
        <v>88</v>
      </c>
      <c r="I15" s="258" t="s">
        <v>88</v>
      </c>
      <c r="J15" s="258" t="s">
        <v>89</v>
      </c>
      <c r="K15" s="266" t="s">
        <v>141</v>
      </c>
      <c r="L15" s="267" t="s">
        <v>142</v>
      </c>
      <c r="M15" s="265" t="s">
        <v>88</v>
      </c>
      <c r="N15" s="265" t="s">
        <v>88</v>
      </c>
      <c r="O15" s="265" t="s">
        <v>88</v>
      </c>
      <c r="P15" s="265" t="s">
        <v>88</v>
      </c>
      <c r="Q15" s="265" t="s">
        <v>88</v>
      </c>
      <c r="R15" s="265" t="s">
        <v>88</v>
      </c>
      <c r="S15" s="265" t="s">
        <v>88</v>
      </c>
      <c r="T15" s="265" t="s">
        <v>88</v>
      </c>
      <c r="U15" s="265" t="s">
        <v>143</v>
      </c>
      <c r="V15" s="265" t="s">
        <v>88</v>
      </c>
      <c r="W15" s="265" t="s">
        <v>88</v>
      </c>
      <c r="X15" s="265" t="s">
        <v>88</v>
      </c>
      <c r="Y15" s="265" t="s">
        <v>88</v>
      </c>
      <c r="Z15" s="265" t="s">
        <v>88</v>
      </c>
      <c r="AA15" s="265" t="s">
        <v>88</v>
      </c>
      <c r="AB15" s="265" t="s">
        <v>143</v>
      </c>
      <c r="AC15" s="265" t="s">
        <v>88</v>
      </c>
      <c r="AD15" s="265" t="s">
        <v>88</v>
      </c>
      <c r="AE15" s="265" t="s">
        <v>143</v>
      </c>
      <c r="AF15" s="227">
        <v>16</v>
      </c>
      <c r="AG15" s="268" t="s">
        <v>144</v>
      </c>
      <c r="AH15" s="227">
        <v>4</v>
      </c>
      <c r="AI15" s="229" t="s">
        <v>94</v>
      </c>
      <c r="AJ15" s="230">
        <v>5</v>
      </c>
      <c r="AK15" s="246" t="s">
        <v>95</v>
      </c>
      <c r="AL15" s="322" t="s">
        <v>145</v>
      </c>
      <c r="AM15" s="265" t="s">
        <v>146</v>
      </c>
      <c r="AN15" s="267" t="s">
        <v>147</v>
      </c>
      <c r="AO15" s="265" t="s">
        <v>99</v>
      </c>
      <c r="AP15" s="265" t="s">
        <v>100</v>
      </c>
      <c r="AQ15" s="227" t="s">
        <v>102</v>
      </c>
      <c r="AR15" s="227" t="s">
        <v>102</v>
      </c>
      <c r="AS15" s="227" t="s">
        <v>101</v>
      </c>
      <c r="AT15" s="227" t="s">
        <v>102</v>
      </c>
      <c r="AU15" s="227" t="s">
        <v>102</v>
      </c>
      <c r="AV15" s="227" t="s">
        <v>102</v>
      </c>
      <c r="AW15" s="227" t="s">
        <v>102</v>
      </c>
      <c r="AX15" s="227">
        <v>85</v>
      </c>
      <c r="AY15" s="232" t="s">
        <v>148</v>
      </c>
      <c r="AZ15" s="227">
        <f>AH15</f>
        <v>4</v>
      </c>
      <c r="BA15" s="227" t="str">
        <f t="shared" ref="BA15:BA51" si="4">IF(BB15=1,"RARA VEZ",IF(BB15=2,"IMPROBABLE",IF(BB15=3,"POSIBLE",IF(BB15=4,"PROBABLE'","CASI SEGURO"))))</f>
        <v>IMPROBABLE</v>
      </c>
      <c r="BB15" s="248">
        <f t="shared" si="0"/>
        <v>2</v>
      </c>
      <c r="BC15" s="249" t="str">
        <f t="shared" si="1"/>
        <v>CATASTRÓFICO</v>
      </c>
      <c r="BD15" s="227">
        <f t="shared" si="2"/>
        <v>5</v>
      </c>
      <c r="BE15" s="249" t="str">
        <f>IFERROR(VLOOKUP(CONCATENATE(BB15,BD15),'[1]Fórmulas '!$J$47:$K$71,2,),"")</f>
        <v>EXTREMO</v>
      </c>
      <c r="BF15" s="250">
        <f t="shared" si="3"/>
        <v>10</v>
      </c>
      <c r="BG15" s="265" t="s">
        <v>104</v>
      </c>
      <c r="BH15" s="265" t="s">
        <v>149</v>
      </c>
      <c r="BI15" s="267" t="s">
        <v>150</v>
      </c>
      <c r="BJ15" s="252" t="s">
        <v>151</v>
      </c>
      <c r="BK15" s="252"/>
      <c r="BL15" s="323"/>
      <c r="BM15" s="250"/>
      <c r="BN15" s="252"/>
      <c r="BO15" s="168"/>
      <c r="BP15" s="168"/>
      <c r="BQ15" s="167"/>
      <c r="BR15" s="187"/>
      <c r="BS15" s="215"/>
      <c r="BT15" s="214"/>
      <c r="BU15" s="215"/>
      <c r="BV15" s="214"/>
      <c r="BW15" s="191"/>
      <c r="BX15" s="191"/>
      <c r="BY15" s="191"/>
      <c r="BZ15" s="221" t="s">
        <v>108</v>
      </c>
    </row>
    <row r="16" spans="1:78" ht="270.75" customHeight="1" x14ac:dyDescent="0.25">
      <c r="A16" s="323" t="s">
        <v>152</v>
      </c>
      <c r="B16" s="250" t="s">
        <v>153</v>
      </c>
      <c r="C16" s="316" t="str">
        <f>VLOOKUP(A16,'Fórmulas '!$B$47:$C$68,2,FALSE)</f>
        <v>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v>
      </c>
      <c r="D16" s="315" t="str">
        <f>VLOOKUP(A16,'Fórmulas '!$F$47:$G$67,2,FALSE)</f>
        <v xml:space="preserve">​​​​​​​Coordinador de Escuelas Deporte Formativo
</v>
      </c>
      <c r="E16" s="321" t="s">
        <v>154</v>
      </c>
      <c r="F16" s="269" t="s">
        <v>102</v>
      </c>
      <c r="G16" s="269" t="s">
        <v>102</v>
      </c>
      <c r="H16" s="270" t="s">
        <v>102</v>
      </c>
      <c r="I16" s="270" t="s">
        <v>102</v>
      </c>
      <c r="J16" s="270" t="s">
        <v>113</v>
      </c>
      <c r="K16" s="270" t="s">
        <v>155</v>
      </c>
      <c r="L16" s="270" t="s">
        <v>156</v>
      </c>
      <c r="M16" s="271" t="s">
        <v>102</v>
      </c>
      <c r="N16" s="271" t="s">
        <v>102</v>
      </c>
      <c r="O16" s="271" t="s">
        <v>102</v>
      </c>
      <c r="P16" s="271" t="s">
        <v>102</v>
      </c>
      <c r="Q16" s="271" t="s">
        <v>102</v>
      </c>
      <c r="R16" s="271" t="s">
        <v>101</v>
      </c>
      <c r="S16" s="271" t="s">
        <v>102</v>
      </c>
      <c r="T16" s="271" t="s">
        <v>101</v>
      </c>
      <c r="U16" s="271" t="s">
        <v>101</v>
      </c>
      <c r="V16" s="271" t="s">
        <v>102</v>
      </c>
      <c r="W16" s="269" t="s">
        <v>102</v>
      </c>
      <c r="X16" s="269" t="s">
        <v>102</v>
      </c>
      <c r="Y16" s="269" t="s">
        <v>102</v>
      </c>
      <c r="Z16" s="269" t="s">
        <v>102</v>
      </c>
      <c r="AA16" s="269" t="s">
        <v>102</v>
      </c>
      <c r="AB16" s="269" t="s">
        <v>101</v>
      </c>
      <c r="AC16" s="269" t="s">
        <v>102</v>
      </c>
      <c r="AD16" s="269" t="s">
        <v>102</v>
      </c>
      <c r="AE16" s="269" t="s">
        <v>101</v>
      </c>
      <c r="AF16" s="227">
        <v>14</v>
      </c>
      <c r="AG16" s="272" t="s">
        <v>117</v>
      </c>
      <c r="AH16" s="227">
        <v>1</v>
      </c>
      <c r="AI16" s="229" t="s">
        <v>94</v>
      </c>
      <c r="AJ16" s="230">
        <v>5</v>
      </c>
      <c r="AK16" s="231" t="s">
        <v>131</v>
      </c>
      <c r="AL16" s="321" t="s">
        <v>157</v>
      </c>
      <c r="AM16" s="273" t="s">
        <v>158</v>
      </c>
      <c r="AN16" s="270" t="s">
        <v>159</v>
      </c>
      <c r="AO16" s="269" t="s">
        <v>99</v>
      </c>
      <c r="AP16" s="269" t="s">
        <v>100</v>
      </c>
      <c r="AQ16" s="227" t="s">
        <v>102</v>
      </c>
      <c r="AR16" s="227" t="s">
        <v>102</v>
      </c>
      <c r="AS16" s="227" t="s">
        <v>102</v>
      </c>
      <c r="AT16" s="227" t="s">
        <v>102</v>
      </c>
      <c r="AU16" s="227" t="s">
        <v>102</v>
      </c>
      <c r="AV16" s="227" t="s">
        <v>102</v>
      </c>
      <c r="AW16" s="227" t="s">
        <v>102</v>
      </c>
      <c r="AX16" s="227">
        <v>100</v>
      </c>
      <c r="AY16" s="232" t="s">
        <v>148</v>
      </c>
      <c r="AZ16" s="227">
        <v>1</v>
      </c>
      <c r="BA16" s="228" t="s">
        <v>117</v>
      </c>
      <c r="BB16" s="230">
        <v>1</v>
      </c>
      <c r="BC16" s="233" t="s">
        <v>94</v>
      </c>
      <c r="BD16" s="227">
        <v>5</v>
      </c>
      <c r="BE16" s="274" t="s">
        <v>131</v>
      </c>
      <c r="BF16" s="226">
        <v>5</v>
      </c>
      <c r="BG16" s="269" t="s">
        <v>104</v>
      </c>
      <c r="BH16" s="270" t="s">
        <v>105</v>
      </c>
      <c r="BI16" s="275" t="s">
        <v>160</v>
      </c>
      <c r="BJ16" s="252" t="s">
        <v>161</v>
      </c>
      <c r="BK16" s="276"/>
      <c r="BL16" s="277"/>
      <c r="BM16" s="250"/>
      <c r="BN16" s="247"/>
      <c r="BO16" s="168"/>
      <c r="BP16" s="168"/>
      <c r="BQ16" s="167"/>
      <c r="BR16" s="194"/>
      <c r="BS16" s="191"/>
      <c r="BT16" s="187"/>
      <c r="BU16" s="191"/>
      <c r="BV16" s="187"/>
      <c r="BW16" s="191"/>
      <c r="BX16" s="191"/>
      <c r="BY16" s="191"/>
      <c r="BZ16" s="221" t="s">
        <v>108</v>
      </c>
    </row>
    <row r="17" spans="1:130" ht="207" customHeight="1" x14ac:dyDescent="0.25">
      <c r="A17" s="323" t="s">
        <v>162</v>
      </c>
      <c r="B17" s="250" t="s">
        <v>163</v>
      </c>
      <c r="C17" s="316" t="str">
        <f>VLOOKUP(A17,'Fórmulas '!$B$47:$C$68,2,FALSE)</f>
        <v> Fomentar la práctica del deporte, la educación física y la recreación en el departamento de Antioquia a través del diseño y acompañamiento de programas y proyectos orientados a la población en general y grupos especiales.</v>
      </c>
      <c r="D17" s="315" t="str">
        <f>VLOOKUP(A17,'Fórmulas '!$F$47:$G$67,2,FALSE)</f>
        <v>Subgerente de Fomento y Desarrollo Deportivo</v>
      </c>
      <c r="E17" s="267" t="s">
        <v>164</v>
      </c>
      <c r="F17" s="265" t="s">
        <v>112</v>
      </c>
      <c r="G17" s="265" t="s">
        <v>112</v>
      </c>
      <c r="H17" s="258" t="s">
        <v>112</v>
      </c>
      <c r="I17" s="258" t="s">
        <v>112</v>
      </c>
      <c r="J17" s="258" t="s">
        <v>113</v>
      </c>
      <c r="K17" s="266" t="s">
        <v>165</v>
      </c>
      <c r="L17" s="267" t="s">
        <v>166</v>
      </c>
      <c r="M17" s="265" t="s">
        <v>92</v>
      </c>
      <c r="N17" s="265" t="s">
        <v>88</v>
      </c>
      <c r="O17" s="265" t="s">
        <v>88</v>
      </c>
      <c r="P17" s="265" t="s">
        <v>88</v>
      </c>
      <c r="Q17" s="265" t="s">
        <v>88</v>
      </c>
      <c r="R17" s="265" t="s">
        <v>92</v>
      </c>
      <c r="S17" s="265" t="s">
        <v>88</v>
      </c>
      <c r="T17" s="265" t="s">
        <v>88</v>
      </c>
      <c r="U17" s="265" t="s">
        <v>92</v>
      </c>
      <c r="V17" s="265" t="s">
        <v>88</v>
      </c>
      <c r="W17" s="265" t="s">
        <v>88</v>
      </c>
      <c r="X17" s="265" t="s">
        <v>88</v>
      </c>
      <c r="Y17" s="265" t="s">
        <v>92</v>
      </c>
      <c r="Z17" s="265" t="s">
        <v>88</v>
      </c>
      <c r="AA17" s="265" t="s">
        <v>88</v>
      </c>
      <c r="AB17" s="265" t="s">
        <v>92</v>
      </c>
      <c r="AC17" s="265" t="s">
        <v>88</v>
      </c>
      <c r="AD17" s="265" t="s">
        <v>88</v>
      </c>
      <c r="AE17" s="265" t="s">
        <v>92</v>
      </c>
      <c r="AF17" s="227">
        <v>13</v>
      </c>
      <c r="AG17" s="286" t="s">
        <v>117</v>
      </c>
      <c r="AH17" s="227">
        <v>1</v>
      </c>
      <c r="AI17" s="229" t="s">
        <v>94</v>
      </c>
      <c r="AJ17" s="230">
        <v>5</v>
      </c>
      <c r="AK17" s="231" t="s">
        <v>131</v>
      </c>
      <c r="AL17" s="311" t="s">
        <v>167</v>
      </c>
      <c r="AM17" s="311" t="s">
        <v>168</v>
      </c>
      <c r="AN17" s="267" t="s">
        <v>169</v>
      </c>
      <c r="AO17" s="265" t="s">
        <v>170</v>
      </c>
      <c r="AP17" s="265" t="s">
        <v>100</v>
      </c>
      <c r="AQ17" s="227" t="s">
        <v>102</v>
      </c>
      <c r="AR17" s="227" t="s">
        <v>102</v>
      </c>
      <c r="AS17" s="227" t="s">
        <v>101</v>
      </c>
      <c r="AT17" s="227" t="s">
        <v>102</v>
      </c>
      <c r="AU17" s="227" t="s">
        <v>102</v>
      </c>
      <c r="AV17" s="227" t="s">
        <v>102</v>
      </c>
      <c r="AW17" s="227" t="s">
        <v>102</v>
      </c>
      <c r="AX17" s="227">
        <v>85</v>
      </c>
      <c r="AY17" s="232" t="s">
        <v>148</v>
      </c>
      <c r="AZ17" s="227">
        <v>1</v>
      </c>
      <c r="BA17" s="228" t="s">
        <v>117</v>
      </c>
      <c r="BB17" s="230">
        <v>1</v>
      </c>
      <c r="BC17" s="233" t="s">
        <v>94</v>
      </c>
      <c r="BD17" s="227">
        <v>5</v>
      </c>
      <c r="BE17" s="274" t="s">
        <v>131</v>
      </c>
      <c r="BF17" s="226">
        <v>5</v>
      </c>
      <c r="BG17" s="265" t="s">
        <v>104</v>
      </c>
      <c r="BH17" s="258" t="s">
        <v>105</v>
      </c>
      <c r="BI17" s="267" t="s">
        <v>171</v>
      </c>
      <c r="BJ17" s="252" t="s">
        <v>172</v>
      </c>
      <c r="BK17" s="252"/>
      <c r="BL17" s="226"/>
      <c r="BM17" s="250"/>
      <c r="BN17" s="226"/>
      <c r="BO17" s="168"/>
      <c r="BP17" s="168"/>
      <c r="BQ17" s="167"/>
      <c r="BR17" s="187"/>
      <c r="BS17" s="191"/>
      <c r="BT17" s="187"/>
      <c r="BU17" s="191"/>
      <c r="BV17" s="187"/>
      <c r="BW17" s="191"/>
      <c r="BX17" s="191"/>
      <c r="BY17" s="191"/>
      <c r="BZ17" s="221" t="s">
        <v>108</v>
      </c>
    </row>
    <row r="18" spans="1:130" ht="154.5" customHeight="1" x14ac:dyDescent="0.25">
      <c r="A18" s="323" t="s">
        <v>173</v>
      </c>
      <c r="B18" s="234" t="s">
        <v>174</v>
      </c>
      <c r="C18" s="316" t="str">
        <f>VLOOKUP(A18,'Fórmulas '!$B$47:$C$68,2,FALSE)</f>
        <v>Promover en los municipios del Departamento de Antioquia, la apropiación y conocimiento de herramientas lúdico recreativas, mediante intervenciones de formación, asesoría y alianzas interinstitucionales para el aprovechamiento del tiempo libre.</v>
      </c>
      <c r="D18" s="315" t="str">
        <f>VLOOKUP(A18,'Fórmulas '!$F$47:$G$67,2,FALSE)</f>
        <v>Líder de Recreación</v>
      </c>
      <c r="E18" s="222" t="s">
        <v>175</v>
      </c>
      <c r="F18" s="223" t="s">
        <v>102</v>
      </c>
      <c r="G18" s="223" t="s">
        <v>102</v>
      </c>
      <c r="H18" s="239" t="s">
        <v>102</v>
      </c>
      <c r="I18" s="234" t="s">
        <v>102</v>
      </c>
      <c r="J18" s="240" t="s">
        <v>113</v>
      </c>
      <c r="K18" s="225" t="s">
        <v>155</v>
      </c>
      <c r="L18" s="226" t="s">
        <v>156</v>
      </c>
      <c r="M18" s="227" t="s">
        <v>102</v>
      </c>
      <c r="N18" s="227" t="s">
        <v>102</v>
      </c>
      <c r="O18" s="227" t="s">
        <v>102</v>
      </c>
      <c r="P18" s="227" t="s">
        <v>102</v>
      </c>
      <c r="Q18" s="227" t="s">
        <v>102</v>
      </c>
      <c r="R18" s="227" t="s">
        <v>101</v>
      </c>
      <c r="S18" s="227" t="s">
        <v>102</v>
      </c>
      <c r="T18" s="227" t="s">
        <v>101</v>
      </c>
      <c r="U18" s="227" t="s">
        <v>101</v>
      </c>
      <c r="V18" s="227" t="s">
        <v>102</v>
      </c>
      <c r="W18" s="227" t="s">
        <v>102</v>
      </c>
      <c r="X18" s="227" t="s">
        <v>102</v>
      </c>
      <c r="Y18" s="227" t="s">
        <v>102</v>
      </c>
      <c r="Z18" s="227" t="s">
        <v>102</v>
      </c>
      <c r="AA18" s="227" t="s">
        <v>102</v>
      </c>
      <c r="AB18" s="227" t="s">
        <v>101</v>
      </c>
      <c r="AC18" s="227" t="s">
        <v>102</v>
      </c>
      <c r="AD18" s="227" t="s">
        <v>101</v>
      </c>
      <c r="AE18" s="227" t="s">
        <v>101</v>
      </c>
      <c r="AF18" s="227">
        <v>13</v>
      </c>
      <c r="AG18" s="228" t="s">
        <v>117</v>
      </c>
      <c r="AH18" s="227">
        <v>1</v>
      </c>
      <c r="AI18" s="229" t="s">
        <v>94</v>
      </c>
      <c r="AJ18" s="230">
        <v>5</v>
      </c>
      <c r="AK18" s="231" t="s">
        <v>131</v>
      </c>
      <c r="AL18" s="324" t="s">
        <v>176</v>
      </c>
      <c r="AM18" s="226" t="s">
        <v>158</v>
      </c>
      <c r="AN18" s="226" t="s">
        <v>159</v>
      </c>
      <c r="AO18" s="226" t="s">
        <v>99</v>
      </c>
      <c r="AP18" s="226" t="s">
        <v>100</v>
      </c>
      <c r="AQ18" s="227" t="s">
        <v>102</v>
      </c>
      <c r="AR18" s="227" t="s">
        <v>102</v>
      </c>
      <c r="AS18" s="227" t="s">
        <v>102</v>
      </c>
      <c r="AT18" s="227" t="s">
        <v>102</v>
      </c>
      <c r="AU18" s="227" t="s">
        <v>102</v>
      </c>
      <c r="AV18" s="227" t="s">
        <v>102</v>
      </c>
      <c r="AW18" s="227" t="s">
        <v>102</v>
      </c>
      <c r="AX18" s="227">
        <v>100</v>
      </c>
      <c r="AY18" s="232" t="s">
        <v>148</v>
      </c>
      <c r="AZ18" s="227">
        <v>1</v>
      </c>
      <c r="BA18" s="228" t="s">
        <v>117</v>
      </c>
      <c r="BB18" s="230">
        <v>1</v>
      </c>
      <c r="BC18" s="233" t="s">
        <v>94</v>
      </c>
      <c r="BD18" s="227">
        <v>5</v>
      </c>
      <c r="BE18" s="274" t="s">
        <v>131</v>
      </c>
      <c r="BF18" s="226">
        <v>5</v>
      </c>
      <c r="BG18" s="227" t="s">
        <v>104</v>
      </c>
      <c r="BH18" s="232" t="s">
        <v>105</v>
      </c>
      <c r="BI18" s="226" t="s">
        <v>160</v>
      </c>
      <c r="BJ18" s="226" t="s">
        <v>161</v>
      </c>
      <c r="BK18" s="226"/>
      <c r="BL18" s="325"/>
      <c r="BM18" s="250"/>
      <c r="BN18" s="377"/>
      <c r="BO18" s="168"/>
      <c r="BP18" s="377"/>
      <c r="BQ18" s="167"/>
      <c r="BR18" s="187"/>
      <c r="BS18" s="192"/>
      <c r="BT18" s="195"/>
      <c r="BU18" s="192"/>
      <c r="BV18" s="195"/>
      <c r="BW18" s="191"/>
      <c r="BX18" s="192"/>
      <c r="BY18" s="191"/>
      <c r="BZ18" s="221" t="s">
        <v>108</v>
      </c>
    </row>
    <row r="19" spans="1:130" ht="183.75" customHeight="1" x14ac:dyDescent="0.25">
      <c r="A19" s="258" t="s">
        <v>177</v>
      </c>
      <c r="B19" s="234" t="s">
        <v>178</v>
      </c>
      <c r="C19" s="316" t="str">
        <f>VLOOKUP(A19,'Fórmulas '!$B$47:$C$68,2,FALSE)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D19" s="315" t="str">
        <f>VLOOKUP(A19,'Fórmulas '!$F$47:$G$67,2,FALSE)</f>
        <v>Coordinador Programa Por su Salud Muévase Pues</v>
      </c>
      <c r="E19" s="222" t="s">
        <v>175</v>
      </c>
      <c r="F19" s="223" t="s">
        <v>102</v>
      </c>
      <c r="G19" s="223" t="s">
        <v>102</v>
      </c>
      <c r="H19" s="223" t="s">
        <v>102</v>
      </c>
      <c r="I19" s="224" t="s">
        <v>102</v>
      </c>
      <c r="J19" s="223" t="s">
        <v>113</v>
      </c>
      <c r="K19" s="225" t="s">
        <v>155</v>
      </c>
      <c r="L19" s="226" t="s">
        <v>156</v>
      </c>
      <c r="M19" s="227" t="s">
        <v>102</v>
      </c>
      <c r="N19" s="227" t="s">
        <v>102</v>
      </c>
      <c r="O19" s="227" t="s">
        <v>102</v>
      </c>
      <c r="P19" s="227" t="s">
        <v>102</v>
      </c>
      <c r="Q19" s="227" t="s">
        <v>102</v>
      </c>
      <c r="R19" s="227" t="s">
        <v>101</v>
      </c>
      <c r="S19" s="227" t="s">
        <v>102</v>
      </c>
      <c r="T19" s="227" t="s">
        <v>101</v>
      </c>
      <c r="U19" s="227" t="s">
        <v>101</v>
      </c>
      <c r="V19" s="227" t="s">
        <v>102</v>
      </c>
      <c r="W19" s="227" t="s">
        <v>102</v>
      </c>
      <c r="X19" s="227" t="s">
        <v>102</v>
      </c>
      <c r="Y19" s="227" t="s">
        <v>102</v>
      </c>
      <c r="Z19" s="227" t="s">
        <v>102</v>
      </c>
      <c r="AA19" s="227" t="s">
        <v>102</v>
      </c>
      <c r="AB19" s="227" t="s">
        <v>101</v>
      </c>
      <c r="AC19" s="227" t="s">
        <v>102</v>
      </c>
      <c r="AD19" s="227" t="s">
        <v>101</v>
      </c>
      <c r="AE19" s="227" t="s">
        <v>101</v>
      </c>
      <c r="AF19" s="227">
        <v>13</v>
      </c>
      <c r="AG19" s="228" t="s">
        <v>117</v>
      </c>
      <c r="AH19" s="227">
        <v>1</v>
      </c>
      <c r="AI19" s="229" t="s">
        <v>94</v>
      </c>
      <c r="AJ19" s="230">
        <v>5</v>
      </c>
      <c r="AK19" s="231" t="s">
        <v>131</v>
      </c>
      <c r="AL19" s="326" t="s">
        <v>176</v>
      </c>
      <c r="AM19" s="226" t="s">
        <v>158</v>
      </c>
      <c r="AN19" s="226" t="s">
        <v>159</v>
      </c>
      <c r="AO19" s="226" t="s">
        <v>99</v>
      </c>
      <c r="AP19" s="226" t="s">
        <v>100</v>
      </c>
      <c r="AQ19" s="227" t="s">
        <v>102</v>
      </c>
      <c r="AR19" s="227" t="s">
        <v>102</v>
      </c>
      <c r="AS19" s="227" t="s">
        <v>102</v>
      </c>
      <c r="AT19" s="227" t="s">
        <v>102</v>
      </c>
      <c r="AU19" s="227" t="s">
        <v>102</v>
      </c>
      <c r="AV19" s="227" t="s">
        <v>102</v>
      </c>
      <c r="AW19" s="227" t="s">
        <v>102</v>
      </c>
      <c r="AX19" s="227">
        <v>100</v>
      </c>
      <c r="AY19" s="232" t="s">
        <v>148</v>
      </c>
      <c r="AZ19" s="227">
        <v>1</v>
      </c>
      <c r="BA19" s="228" t="s">
        <v>117</v>
      </c>
      <c r="BB19" s="230">
        <v>1</v>
      </c>
      <c r="BC19" s="233" t="s">
        <v>94</v>
      </c>
      <c r="BD19" s="227">
        <v>5</v>
      </c>
      <c r="BE19" s="274" t="s">
        <v>131</v>
      </c>
      <c r="BF19" s="226">
        <v>5</v>
      </c>
      <c r="BG19" s="227" t="s">
        <v>104</v>
      </c>
      <c r="BH19" s="232" t="s">
        <v>105</v>
      </c>
      <c r="BI19" s="226" t="s">
        <v>160</v>
      </c>
      <c r="BJ19" s="226" t="s">
        <v>161</v>
      </c>
      <c r="BK19" s="226"/>
      <c r="BL19" s="235"/>
      <c r="BM19" s="250"/>
      <c r="BN19" s="315"/>
      <c r="BO19" s="168"/>
      <c r="BP19" s="168"/>
      <c r="BQ19" s="167"/>
      <c r="BR19" s="218"/>
      <c r="BS19" s="213"/>
      <c r="BT19" s="168"/>
      <c r="BU19" s="213"/>
      <c r="BV19" s="212"/>
      <c r="BW19" s="172"/>
      <c r="BX19" s="172"/>
      <c r="BY19" s="211"/>
      <c r="BZ19" s="221" t="s">
        <v>108</v>
      </c>
    </row>
    <row r="20" spans="1:130" ht="261.75" customHeight="1" x14ac:dyDescent="0.25">
      <c r="A20" s="327" t="s">
        <v>179</v>
      </c>
      <c r="B20" s="250" t="s">
        <v>180</v>
      </c>
      <c r="C20" s="316" t="str">
        <f>VLOOKUP(A20,'Fórmulas '!$B$47:$C$68,2,FALSE)</f>
        <v>Atender a la ciudadanía mediante la implementación de políticas de servicio y protocolos de atención, a través de los diferentes canales, satisfaciendo las necesidades y expectativas de los grupos de valor, con calidad, equidad y oportunidad. ​​​​​​​​​​​​​​​​​​​​​</v>
      </c>
      <c r="D20" s="315" t="str">
        <f>VLOOKUP(A20,'Fórmulas '!$F$47:$G$67,2,FALSE)</f>
        <v xml:space="preserve">Líder administrativa y financiera </v>
      </c>
      <c r="E20" s="236" t="s">
        <v>181</v>
      </c>
      <c r="F20" s="235" t="s">
        <v>116</v>
      </c>
      <c r="G20" s="235" t="s">
        <v>116</v>
      </c>
      <c r="H20" s="235" t="s">
        <v>116</v>
      </c>
      <c r="I20" s="235" t="s">
        <v>116</v>
      </c>
      <c r="J20" s="235" t="s">
        <v>89</v>
      </c>
      <c r="K20" s="278" t="s">
        <v>182</v>
      </c>
      <c r="L20" s="226" t="s">
        <v>183</v>
      </c>
      <c r="M20" s="279" t="s">
        <v>102</v>
      </c>
      <c r="N20" s="279" t="s">
        <v>102</v>
      </c>
      <c r="O20" s="279" t="s">
        <v>102</v>
      </c>
      <c r="P20" s="279" t="s">
        <v>102</v>
      </c>
      <c r="Q20" s="279" t="s">
        <v>102</v>
      </c>
      <c r="R20" s="279" t="s">
        <v>101</v>
      </c>
      <c r="S20" s="279" t="s">
        <v>102</v>
      </c>
      <c r="T20" s="279" t="s">
        <v>101</v>
      </c>
      <c r="U20" s="279" t="s">
        <v>101</v>
      </c>
      <c r="V20" s="279" t="s">
        <v>102</v>
      </c>
      <c r="W20" s="279" t="s">
        <v>102</v>
      </c>
      <c r="X20" s="279" t="s">
        <v>102</v>
      </c>
      <c r="Y20" s="279" t="s">
        <v>101</v>
      </c>
      <c r="Z20" s="279" t="s">
        <v>101</v>
      </c>
      <c r="AA20" s="279" t="s">
        <v>102</v>
      </c>
      <c r="AB20" s="279" t="s">
        <v>101</v>
      </c>
      <c r="AC20" s="279" t="s">
        <v>102</v>
      </c>
      <c r="AD20" s="279" t="s">
        <v>101</v>
      </c>
      <c r="AE20" s="279" t="s">
        <v>101</v>
      </c>
      <c r="AF20" s="280">
        <v>11</v>
      </c>
      <c r="AG20" s="237" t="s">
        <v>117</v>
      </c>
      <c r="AH20" s="280">
        <v>1</v>
      </c>
      <c r="AI20" s="281" t="s">
        <v>184</v>
      </c>
      <c r="AJ20" s="282">
        <v>4</v>
      </c>
      <c r="AK20" s="231" t="s">
        <v>131</v>
      </c>
      <c r="AL20" s="321" t="s">
        <v>185</v>
      </c>
      <c r="AM20" s="283" t="s">
        <v>186</v>
      </c>
      <c r="AN20" s="279" t="s">
        <v>187</v>
      </c>
      <c r="AO20" s="284" t="s">
        <v>99</v>
      </c>
      <c r="AP20" s="226" t="s">
        <v>100</v>
      </c>
      <c r="AQ20" s="227" t="s">
        <v>101</v>
      </c>
      <c r="AR20" s="227" t="s">
        <v>102</v>
      </c>
      <c r="AS20" s="227" t="s">
        <v>101</v>
      </c>
      <c r="AT20" s="227" t="s">
        <v>102</v>
      </c>
      <c r="AU20" s="227" t="s">
        <v>102</v>
      </c>
      <c r="AV20" s="227" t="s">
        <v>102</v>
      </c>
      <c r="AW20" s="227" t="s">
        <v>102</v>
      </c>
      <c r="AX20" s="227">
        <v>40</v>
      </c>
      <c r="AY20" s="232" t="s">
        <v>103</v>
      </c>
      <c r="AZ20" s="227">
        <v>1</v>
      </c>
      <c r="BA20" s="228" t="s">
        <v>117</v>
      </c>
      <c r="BB20" s="230">
        <v>1</v>
      </c>
      <c r="BC20" s="285" t="s">
        <v>184</v>
      </c>
      <c r="BD20" s="227">
        <v>4</v>
      </c>
      <c r="BE20" s="274" t="s">
        <v>131</v>
      </c>
      <c r="BF20" s="226">
        <v>4</v>
      </c>
      <c r="BG20" s="226" t="s">
        <v>104</v>
      </c>
      <c r="BH20" s="230" t="s">
        <v>188</v>
      </c>
      <c r="BI20" s="226" t="s">
        <v>189</v>
      </c>
      <c r="BJ20" s="226" t="s">
        <v>190</v>
      </c>
      <c r="BK20" s="226"/>
      <c r="BL20" s="250"/>
      <c r="BM20" s="250"/>
      <c r="BN20" s="279"/>
      <c r="BO20" s="168"/>
      <c r="BP20" s="168"/>
      <c r="BQ20" s="167"/>
      <c r="BR20" s="168"/>
      <c r="BS20" s="210"/>
      <c r="BT20" s="209"/>
      <c r="BU20" s="191"/>
      <c r="BV20" s="209"/>
      <c r="BW20" s="172"/>
      <c r="BX20" s="172"/>
      <c r="BY20" s="191"/>
      <c r="BZ20" s="221" t="s">
        <v>108</v>
      </c>
    </row>
    <row r="21" spans="1:130" s="21" customFormat="1" ht="232.5" customHeight="1" x14ac:dyDescent="0.25">
      <c r="A21" s="315" t="s">
        <v>179</v>
      </c>
      <c r="B21" s="234" t="s">
        <v>191</v>
      </c>
      <c r="C21" s="316" t="str">
        <f>VLOOKUP(A21,'Fórmulas '!$B$47:$C$68,2,FALSE)</f>
        <v>Atender a la ciudadanía mediante la implementación de políticas de servicio y protocolos de atención, a través de los diferentes canales, satisfaciendo las necesidades y expectativas de los grupos de valor, con calidad, equidad y oportunidad. ​​​​​​​​​​​​​​​​​​​​​</v>
      </c>
      <c r="D21" s="315" t="str">
        <f>VLOOKUP(A21,'Fórmulas '!$F$47:$G$67,2,FALSE)</f>
        <v xml:space="preserve">Líder administrativa y financiera </v>
      </c>
      <c r="E21" s="258" t="s">
        <v>181</v>
      </c>
      <c r="F21" s="265" t="s">
        <v>116</v>
      </c>
      <c r="G21" s="265" t="s">
        <v>116</v>
      </c>
      <c r="H21" s="258" t="s">
        <v>116</v>
      </c>
      <c r="I21" s="258" t="s">
        <v>116</v>
      </c>
      <c r="J21" s="258" t="s">
        <v>89</v>
      </c>
      <c r="K21" s="265" t="s">
        <v>182</v>
      </c>
      <c r="L21" s="258" t="s">
        <v>183</v>
      </c>
      <c r="M21" s="265" t="s">
        <v>102</v>
      </c>
      <c r="N21" s="265" t="s">
        <v>102</v>
      </c>
      <c r="O21" s="265" t="s">
        <v>102</v>
      </c>
      <c r="P21" s="265" t="s">
        <v>102</v>
      </c>
      <c r="Q21" s="265" t="s">
        <v>102</v>
      </c>
      <c r="R21" s="265" t="s">
        <v>101</v>
      </c>
      <c r="S21" s="265" t="s">
        <v>102</v>
      </c>
      <c r="T21" s="265" t="s">
        <v>101</v>
      </c>
      <c r="U21" s="265" t="s">
        <v>101</v>
      </c>
      <c r="V21" s="265" t="s">
        <v>102</v>
      </c>
      <c r="W21" s="265" t="s">
        <v>102</v>
      </c>
      <c r="X21" s="265" t="s">
        <v>102</v>
      </c>
      <c r="Y21" s="265" t="s">
        <v>101</v>
      </c>
      <c r="Z21" s="265" t="s">
        <v>101</v>
      </c>
      <c r="AA21" s="265" t="s">
        <v>102</v>
      </c>
      <c r="AB21" s="265" t="s">
        <v>101</v>
      </c>
      <c r="AC21" s="265" t="s">
        <v>102</v>
      </c>
      <c r="AD21" s="265" t="s">
        <v>101</v>
      </c>
      <c r="AE21" s="265" t="s">
        <v>101</v>
      </c>
      <c r="AF21" s="227">
        <v>11</v>
      </c>
      <c r="AG21" s="286" t="s">
        <v>117</v>
      </c>
      <c r="AH21" s="227">
        <v>1</v>
      </c>
      <c r="AI21" s="287" t="s">
        <v>184</v>
      </c>
      <c r="AJ21" s="230">
        <v>4</v>
      </c>
      <c r="AK21" s="231" t="s">
        <v>131</v>
      </c>
      <c r="AL21" s="322" t="s">
        <v>192</v>
      </c>
      <c r="AM21" s="265" t="s">
        <v>193</v>
      </c>
      <c r="AN21" s="258" t="s">
        <v>194</v>
      </c>
      <c r="AO21" s="265" t="s">
        <v>99</v>
      </c>
      <c r="AP21" s="265" t="s">
        <v>100</v>
      </c>
      <c r="AQ21" s="227" t="s">
        <v>101</v>
      </c>
      <c r="AR21" s="227" t="s">
        <v>102</v>
      </c>
      <c r="AS21" s="227" t="s">
        <v>101</v>
      </c>
      <c r="AT21" s="227" t="s">
        <v>102</v>
      </c>
      <c r="AU21" s="227" t="s">
        <v>102</v>
      </c>
      <c r="AV21" s="227" t="s">
        <v>102</v>
      </c>
      <c r="AW21" s="227" t="s">
        <v>102</v>
      </c>
      <c r="AX21" s="227">
        <v>70</v>
      </c>
      <c r="AY21" s="232" t="s">
        <v>122</v>
      </c>
      <c r="AZ21" s="227">
        <v>1</v>
      </c>
      <c r="BA21" s="228" t="s">
        <v>117</v>
      </c>
      <c r="BB21" s="230">
        <v>1</v>
      </c>
      <c r="BC21" s="285" t="s">
        <v>184</v>
      </c>
      <c r="BD21" s="227">
        <v>4</v>
      </c>
      <c r="BE21" s="274" t="s">
        <v>131</v>
      </c>
      <c r="BF21" s="226">
        <v>4</v>
      </c>
      <c r="BG21" s="265" t="s">
        <v>104</v>
      </c>
      <c r="BH21" s="265" t="s">
        <v>188</v>
      </c>
      <c r="BI21" s="258" t="s">
        <v>189</v>
      </c>
      <c r="BJ21" s="226" t="s">
        <v>190</v>
      </c>
      <c r="BK21" s="288"/>
      <c r="BL21" s="315"/>
      <c r="BM21" s="250"/>
      <c r="BN21" s="279"/>
      <c r="BO21" s="168"/>
      <c r="BP21" s="168"/>
      <c r="BQ21" s="167"/>
      <c r="BR21" s="170"/>
      <c r="BS21" s="208"/>
      <c r="BT21" s="185"/>
      <c r="BU21" s="176"/>
      <c r="BV21" s="185"/>
      <c r="BW21" s="176"/>
      <c r="BX21" s="176"/>
      <c r="BY21" s="176"/>
      <c r="BZ21" s="221" t="s">
        <v>108</v>
      </c>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row>
    <row r="22" spans="1:130" s="21" customFormat="1" ht="151.5" customHeight="1" x14ac:dyDescent="0.25">
      <c r="A22" s="315" t="s">
        <v>195</v>
      </c>
      <c r="B22" s="250" t="s">
        <v>196</v>
      </c>
      <c r="C22" s="316" t="str">
        <f>VLOOKUP(A22,'Fórmulas '!$B$47:$C$68,2,FALSE)</f>
        <v xml:space="preserve">Pendiente definir objetivo, toda vez que el proceso está en construcción </v>
      </c>
      <c r="D22" s="315" t="str">
        <f>VLOOKUP(A22,'Fórmulas '!$F$47:$G$67,2,FALSE)</f>
        <v>Subgerente de Fomento y Desarrollo Deportivo</v>
      </c>
      <c r="E22" s="267" t="s">
        <v>197</v>
      </c>
      <c r="F22" s="258" t="s">
        <v>102</v>
      </c>
      <c r="G22" s="258" t="s">
        <v>102</v>
      </c>
      <c r="H22" s="258" t="s">
        <v>102</v>
      </c>
      <c r="I22" s="258" t="s">
        <v>102</v>
      </c>
      <c r="J22" s="258" t="s">
        <v>113</v>
      </c>
      <c r="K22" s="267" t="s">
        <v>198</v>
      </c>
      <c r="L22" s="267" t="s">
        <v>199</v>
      </c>
      <c r="M22" s="258" t="s">
        <v>102</v>
      </c>
      <c r="N22" s="258" t="s">
        <v>102</v>
      </c>
      <c r="O22" s="258" t="s">
        <v>102</v>
      </c>
      <c r="P22" s="258" t="s">
        <v>102</v>
      </c>
      <c r="Q22" s="258" t="s">
        <v>102</v>
      </c>
      <c r="R22" s="258" t="s">
        <v>101</v>
      </c>
      <c r="S22" s="258" t="s">
        <v>102</v>
      </c>
      <c r="T22" s="258" t="s">
        <v>101</v>
      </c>
      <c r="U22" s="258" t="s">
        <v>101</v>
      </c>
      <c r="V22" s="258" t="s">
        <v>102</v>
      </c>
      <c r="W22" s="258" t="s">
        <v>102</v>
      </c>
      <c r="X22" s="258" t="s">
        <v>102</v>
      </c>
      <c r="Y22" s="258" t="s">
        <v>102</v>
      </c>
      <c r="Z22" s="258" t="s">
        <v>102</v>
      </c>
      <c r="AA22" s="258" t="s">
        <v>102</v>
      </c>
      <c r="AB22" s="258" t="s">
        <v>101</v>
      </c>
      <c r="AC22" s="258" t="s">
        <v>102</v>
      </c>
      <c r="AD22" s="258" t="s">
        <v>102</v>
      </c>
      <c r="AE22" s="258" t="s">
        <v>101</v>
      </c>
      <c r="AF22" s="235">
        <v>14</v>
      </c>
      <c r="AG22" s="259" t="s">
        <v>117</v>
      </c>
      <c r="AH22" s="232">
        <v>1</v>
      </c>
      <c r="AI22" s="289" t="s">
        <v>94</v>
      </c>
      <c r="AJ22" s="226">
        <v>5</v>
      </c>
      <c r="AK22" s="261" t="s">
        <v>131</v>
      </c>
      <c r="AL22" s="322" t="s">
        <v>200</v>
      </c>
      <c r="AM22" s="267" t="s">
        <v>201</v>
      </c>
      <c r="AN22" s="267" t="s">
        <v>202</v>
      </c>
      <c r="AO22" s="258" t="s">
        <v>99</v>
      </c>
      <c r="AP22" s="258" t="s">
        <v>100</v>
      </c>
      <c r="AQ22" s="232" t="s">
        <v>102</v>
      </c>
      <c r="AR22" s="232" t="s">
        <v>102</v>
      </c>
      <c r="AS22" s="232" t="s">
        <v>102</v>
      </c>
      <c r="AT22" s="232" t="s">
        <v>102</v>
      </c>
      <c r="AU22" s="232" t="s">
        <v>102</v>
      </c>
      <c r="AV22" s="232" t="s">
        <v>102</v>
      </c>
      <c r="AW22" s="232" t="s">
        <v>102</v>
      </c>
      <c r="AX22" s="232">
        <v>100</v>
      </c>
      <c r="AY22" s="235" t="s">
        <v>148</v>
      </c>
      <c r="AZ22" s="235">
        <v>1</v>
      </c>
      <c r="BA22" s="262" t="s">
        <v>117</v>
      </c>
      <c r="BB22" s="235">
        <v>1</v>
      </c>
      <c r="BC22" s="289" t="s">
        <v>94</v>
      </c>
      <c r="BD22" s="235">
        <v>5</v>
      </c>
      <c r="BE22" s="290" t="s">
        <v>131</v>
      </c>
      <c r="BF22" s="226">
        <v>5</v>
      </c>
      <c r="BG22" s="258" t="s">
        <v>104</v>
      </c>
      <c r="BH22" s="258" t="s">
        <v>105</v>
      </c>
      <c r="BI22" s="267" t="s">
        <v>203</v>
      </c>
      <c r="BJ22" s="252" t="s">
        <v>204</v>
      </c>
      <c r="BK22" s="226"/>
      <c r="BL22" s="235"/>
      <c r="BM22" s="250"/>
      <c r="BN22" s="314"/>
      <c r="BO22" s="168"/>
      <c r="BP22" s="168"/>
      <c r="BQ22" s="167"/>
      <c r="BR22" s="168"/>
      <c r="BS22" s="207"/>
      <c r="BT22" s="206"/>
      <c r="BU22" s="176"/>
      <c r="BV22" s="185"/>
      <c r="BW22" s="176"/>
      <c r="BX22" s="205"/>
      <c r="BY22" s="176"/>
      <c r="BZ22" s="221" t="s">
        <v>108</v>
      </c>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row>
    <row r="23" spans="1:130" s="21" customFormat="1" ht="156" customHeight="1" x14ac:dyDescent="0.25">
      <c r="A23" s="315" t="s">
        <v>205</v>
      </c>
      <c r="B23" s="250" t="s">
        <v>206</v>
      </c>
      <c r="C23" s="316" t="str">
        <f>VLOOKUP(A23,'Fórmulas '!$B$47:$C$68,2,FALSE)</f>
        <v>Apoyar el desarrollo eficiente de los procesos internos, mediante la administración de los bienes y prestación de los servicios internos requeridos.</v>
      </c>
      <c r="D23" s="315" t="str">
        <f>VLOOKUP(A23,'Fórmulas '!$F$47:$G$67,2,FALSE)</f>
        <v>Coordinador Equipo Administrativo</v>
      </c>
      <c r="E23" s="251" t="s">
        <v>207</v>
      </c>
      <c r="F23" s="235" t="s">
        <v>116</v>
      </c>
      <c r="G23" s="235" t="s">
        <v>116</v>
      </c>
      <c r="H23" s="235" t="s">
        <v>116</v>
      </c>
      <c r="I23" s="235" t="s">
        <v>116</v>
      </c>
      <c r="J23" s="235" t="s">
        <v>89</v>
      </c>
      <c r="K23" s="235" t="s">
        <v>208</v>
      </c>
      <c r="L23" s="315" t="s">
        <v>209</v>
      </c>
      <c r="M23" s="235" t="s">
        <v>88</v>
      </c>
      <c r="N23" s="235" t="s">
        <v>88</v>
      </c>
      <c r="O23" s="235" t="s">
        <v>88</v>
      </c>
      <c r="P23" s="235" t="s">
        <v>88</v>
      </c>
      <c r="Q23" s="235" t="s">
        <v>88</v>
      </c>
      <c r="R23" s="235" t="s">
        <v>88</v>
      </c>
      <c r="S23" s="235" t="s">
        <v>88</v>
      </c>
      <c r="T23" s="235" t="s">
        <v>143</v>
      </c>
      <c r="U23" s="235" t="s">
        <v>88</v>
      </c>
      <c r="V23" s="235" t="s">
        <v>88</v>
      </c>
      <c r="W23" s="235" t="s">
        <v>88</v>
      </c>
      <c r="X23" s="235" t="s">
        <v>88</v>
      </c>
      <c r="Y23" s="235" t="s">
        <v>88</v>
      </c>
      <c r="Z23" s="235" t="s">
        <v>88</v>
      </c>
      <c r="AA23" s="235" t="s">
        <v>88</v>
      </c>
      <c r="AB23" s="235" t="s">
        <v>143</v>
      </c>
      <c r="AC23" s="235" t="s">
        <v>88</v>
      </c>
      <c r="AD23" s="235" t="s">
        <v>143</v>
      </c>
      <c r="AE23" s="235" t="s">
        <v>143</v>
      </c>
      <c r="AF23" s="227">
        <v>15</v>
      </c>
      <c r="AG23" s="328" t="s">
        <v>144</v>
      </c>
      <c r="AH23" s="227">
        <v>4</v>
      </c>
      <c r="AI23" s="229" t="s">
        <v>94</v>
      </c>
      <c r="AJ23" s="230">
        <v>5</v>
      </c>
      <c r="AK23" s="246" t="s">
        <v>95</v>
      </c>
      <c r="AL23" s="322" t="s">
        <v>210</v>
      </c>
      <c r="AM23" s="318" t="s">
        <v>211</v>
      </c>
      <c r="AN23" s="291" t="s">
        <v>212</v>
      </c>
      <c r="AO23" s="235" t="s">
        <v>99</v>
      </c>
      <c r="AP23" s="235" t="s">
        <v>213</v>
      </c>
      <c r="AQ23" s="227" t="s">
        <v>102</v>
      </c>
      <c r="AR23" s="227" t="s">
        <v>102</v>
      </c>
      <c r="AS23" s="227" t="s">
        <v>101</v>
      </c>
      <c r="AT23" s="227" t="s">
        <v>102</v>
      </c>
      <c r="AU23" s="227" t="s">
        <v>102</v>
      </c>
      <c r="AV23" s="227" t="s">
        <v>102</v>
      </c>
      <c r="AW23" s="227" t="s">
        <v>102</v>
      </c>
      <c r="AX23" s="227">
        <v>85</v>
      </c>
      <c r="AY23" s="232" t="s">
        <v>148</v>
      </c>
      <c r="AZ23" s="227">
        <v>4</v>
      </c>
      <c r="BA23" s="295" t="s">
        <v>214</v>
      </c>
      <c r="BB23" s="230">
        <v>2</v>
      </c>
      <c r="BC23" s="233" t="s">
        <v>94</v>
      </c>
      <c r="BD23" s="227">
        <v>5</v>
      </c>
      <c r="BE23" s="233" t="s">
        <v>95</v>
      </c>
      <c r="BF23" s="226">
        <v>10</v>
      </c>
      <c r="BG23" s="235" t="s">
        <v>104</v>
      </c>
      <c r="BH23" s="235" t="s">
        <v>215</v>
      </c>
      <c r="BI23" s="235" t="s">
        <v>216</v>
      </c>
      <c r="BJ23" s="226" t="s">
        <v>217</v>
      </c>
      <c r="BK23" s="226"/>
      <c r="BL23" s="315"/>
      <c r="BM23" s="250"/>
      <c r="BN23" s="226"/>
      <c r="BO23" s="168"/>
      <c r="BP23" s="168"/>
      <c r="BQ23" s="167"/>
      <c r="BR23" s="168"/>
      <c r="BS23" s="207"/>
      <c r="BT23" s="206"/>
      <c r="BU23" s="176"/>
      <c r="BV23" s="185"/>
      <c r="BW23" s="176"/>
      <c r="BX23" s="205"/>
      <c r="BY23" s="176"/>
      <c r="BZ23" s="221" t="s">
        <v>108</v>
      </c>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row>
    <row r="24" spans="1:130" ht="118.5" customHeight="1" x14ac:dyDescent="0.25">
      <c r="A24" s="315" t="s">
        <v>205</v>
      </c>
      <c r="B24" s="234" t="s">
        <v>218</v>
      </c>
      <c r="C24" s="316" t="str">
        <f>VLOOKUP(A24,'Fórmulas '!$B$47:$C$68,2,FALSE)</f>
        <v>Apoyar el desarrollo eficiente de los procesos internos, mediante la administración de los bienes y prestación de los servicios internos requeridos.</v>
      </c>
      <c r="D24" s="315" t="str">
        <f>VLOOKUP(A24,'Fórmulas '!$F$47:$G$67,2,FALSE)</f>
        <v>Coordinador Equipo Administrativo</v>
      </c>
      <c r="E24" s="318" t="s">
        <v>207</v>
      </c>
      <c r="F24" s="235" t="s">
        <v>116</v>
      </c>
      <c r="G24" s="235" t="s">
        <v>116</v>
      </c>
      <c r="H24" s="235" t="s">
        <v>116</v>
      </c>
      <c r="I24" s="235" t="s">
        <v>116</v>
      </c>
      <c r="J24" s="235" t="s">
        <v>89</v>
      </c>
      <c r="K24" s="315" t="s">
        <v>219</v>
      </c>
      <c r="L24" s="315" t="s">
        <v>209</v>
      </c>
      <c r="M24" s="235" t="s">
        <v>88</v>
      </c>
      <c r="N24" s="235" t="s">
        <v>88</v>
      </c>
      <c r="O24" s="235" t="s">
        <v>88</v>
      </c>
      <c r="P24" s="235" t="s">
        <v>88</v>
      </c>
      <c r="Q24" s="235" t="s">
        <v>88</v>
      </c>
      <c r="R24" s="235" t="s">
        <v>88</v>
      </c>
      <c r="S24" s="235" t="s">
        <v>88</v>
      </c>
      <c r="T24" s="235" t="s">
        <v>143</v>
      </c>
      <c r="U24" s="235" t="s">
        <v>88</v>
      </c>
      <c r="V24" s="235" t="s">
        <v>88</v>
      </c>
      <c r="W24" s="235" t="s">
        <v>88</v>
      </c>
      <c r="X24" s="235" t="s">
        <v>88</v>
      </c>
      <c r="Y24" s="235" t="s">
        <v>88</v>
      </c>
      <c r="Z24" s="235" t="s">
        <v>88</v>
      </c>
      <c r="AA24" s="235" t="s">
        <v>88</v>
      </c>
      <c r="AB24" s="235" t="s">
        <v>143</v>
      </c>
      <c r="AC24" s="235" t="s">
        <v>88</v>
      </c>
      <c r="AD24" s="235" t="s">
        <v>143</v>
      </c>
      <c r="AE24" s="235" t="s">
        <v>143</v>
      </c>
      <c r="AF24" s="227">
        <v>15</v>
      </c>
      <c r="AG24" s="328" t="s">
        <v>144</v>
      </c>
      <c r="AH24" s="227">
        <v>4</v>
      </c>
      <c r="AI24" s="229" t="s">
        <v>94</v>
      </c>
      <c r="AJ24" s="230">
        <v>5</v>
      </c>
      <c r="AK24" s="246" t="s">
        <v>95</v>
      </c>
      <c r="AL24" s="322" t="s">
        <v>220</v>
      </c>
      <c r="AM24" s="318" t="s">
        <v>221</v>
      </c>
      <c r="AN24" s="291" t="s">
        <v>222</v>
      </c>
      <c r="AO24" s="235" t="s">
        <v>99</v>
      </c>
      <c r="AP24" s="235" t="s">
        <v>100</v>
      </c>
      <c r="AQ24" s="227" t="s">
        <v>102</v>
      </c>
      <c r="AR24" s="227" t="s">
        <v>102</v>
      </c>
      <c r="AS24" s="227" t="s">
        <v>101</v>
      </c>
      <c r="AT24" s="227" t="s">
        <v>102</v>
      </c>
      <c r="AU24" s="227" t="s">
        <v>102</v>
      </c>
      <c r="AV24" s="227" t="s">
        <v>102</v>
      </c>
      <c r="AW24" s="227" t="s">
        <v>102</v>
      </c>
      <c r="AX24" s="227">
        <v>85</v>
      </c>
      <c r="AY24" s="232" t="s">
        <v>148</v>
      </c>
      <c r="AZ24" s="227">
        <v>4</v>
      </c>
      <c r="BA24" s="295" t="s">
        <v>214</v>
      </c>
      <c r="BB24" s="230">
        <v>2</v>
      </c>
      <c r="BC24" s="233" t="s">
        <v>94</v>
      </c>
      <c r="BD24" s="227">
        <v>5</v>
      </c>
      <c r="BE24" s="233" t="s">
        <v>95</v>
      </c>
      <c r="BF24" s="226">
        <v>10</v>
      </c>
      <c r="BG24" s="235" t="s">
        <v>104</v>
      </c>
      <c r="BH24" s="235" t="s">
        <v>123</v>
      </c>
      <c r="BI24" s="251" t="s">
        <v>223</v>
      </c>
      <c r="BJ24" s="315" t="s">
        <v>224</v>
      </c>
      <c r="BK24" s="226"/>
      <c r="BL24" s="226"/>
      <c r="BM24" s="250"/>
      <c r="BN24" s="226"/>
      <c r="BO24" s="168"/>
      <c r="BP24" s="168"/>
      <c r="BQ24" s="167"/>
      <c r="BR24" s="168"/>
      <c r="BS24" s="170"/>
      <c r="BT24" s="168"/>
      <c r="BU24" s="171"/>
      <c r="BV24" s="168"/>
      <c r="BW24" s="176"/>
      <c r="BX24" s="205"/>
      <c r="BY24" s="171"/>
      <c r="BZ24" s="221" t="s">
        <v>108</v>
      </c>
    </row>
    <row r="25" spans="1:130" ht="136.5" customHeight="1" x14ac:dyDescent="0.25">
      <c r="A25" s="315" t="s">
        <v>205</v>
      </c>
      <c r="B25" s="234" t="s">
        <v>225</v>
      </c>
      <c r="C25" s="316" t="str">
        <f>VLOOKUP(A25,'Fórmulas '!$B$47:$C$68,2,FALSE)</f>
        <v>Apoyar el desarrollo eficiente de los procesos internos, mediante la administración de los bienes y prestación de los servicios internos requeridos.</v>
      </c>
      <c r="D25" s="315" t="str">
        <f>VLOOKUP(A25,'Fórmulas '!$F$47:$G$67,2,FALSE)</f>
        <v>Coordinador Equipo Administrativo</v>
      </c>
      <c r="E25" s="318" t="s">
        <v>207</v>
      </c>
      <c r="F25" s="235" t="s">
        <v>116</v>
      </c>
      <c r="G25" s="235" t="s">
        <v>116</v>
      </c>
      <c r="H25" s="235" t="s">
        <v>116</v>
      </c>
      <c r="I25" s="235" t="s">
        <v>116</v>
      </c>
      <c r="J25" s="235" t="s">
        <v>89</v>
      </c>
      <c r="K25" s="315" t="s">
        <v>226</v>
      </c>
      <c r="L25" s="315" t="s">
        <v>209</v>
      </c>
      <c r="M25" s="235" t="s">
        <v>88</v>
      </c>
      <c r="N25" s="235" t="s">
        <v>88</v>
      </c>
      <c r="O25" s="235" t="s">
        <v>88</v>
      </c>
      <c r="P25" s="235" t="s">
        <v>88</v>
      </c>
      <c r="Q25" s="235" t="s">
        <v>88</v>
      </c>
      <c r="R25" s="235" t="s">
        <v>88</v>
      </c>
      <c r="S25" s="235" t="s">
        <v>88</v>
      </c>
      <c r="T25" s="235" t="s">
        <v>143</v>
      </c>
      <c r="U25" s="235" t="s">
        <v>88</v>
      </c>
      <c r="V25" s="235" t="s">
        <v>88</v>
      </c>
      <c r="W25" s="235" t="s">
        <v>88</v>
      </c>
      <c r="X25" s="235" t="s">
        <v>88</v>
      </c>
      <c r="Y25" s="235" t="s">
        <v>88</v>
      </c>
      <c r="Z25" s="235" t="s">
        <v>88</v>
      </c>
      <c r="AA25" s="235" t="s">
        <v>88</v>
      </c>
      <c r="AB25" s="235" t="s">
        <v>143</v>
      </c>
      <c r="AC25" s="235" t="s">
        <v>88</v>
      </c>
      <c r="AD25" s="235" t="s">
        <v>143</v>
      </c>
      <c r="AE25" s="235" t="s">
        <v>143</v>
      </c>
      <c r="AF25" s="227">
        <v>15</v>
      </c>
      <c r="AG25" s="328" t="s">
        <v>144</v>
      </c>
      <c r="AH25" s="227">
        <v>4</v>
      </c>
      <c r="AI25" s="229" t="s">
        <v>94</v>
      </c>
      <c r="AJ25" s="230">
        <v>5</v>
      </c>
      <c r="AK25" s="246" t="s">
        <v>95</v>
      </c>
      <c r="AL25" s="322" t="s">
        <v>227</v>
      </c>
      <c r="AM25" s="329" t="s">
        <v>228</v>
      </c>
      <c r="AN25" s="291" t="s">
        <v>229</v>
      </c>
      <c r="AO25" s="235" t="s">
        <v>99</v>
      </c>
      <c r="AP25" s="235" t="s">
        <v>100</v>
      </c>
      <c r="AQ25" s="227" t="s">
        <v>102</v>
      </c>
      <c r="AR25" s="227" t="s">
        <v>102</v>
      </c>
      <c r="AS25" s="227" t="s">
        <v>101</v>
      </c>
      <c r="AT25" s="227" t="s">
        <v>102</v>
      </c>
      <c r="AU25" s="227" t="s">
        <v>102</v>
      </c>
      <c r="AV25" s="227" t="s">
        <v>102</v>
      </c>
      <c r="AW25" s="227" t="s">
        <v>102</v>
      </c>
      <c r="AX25" s="227">
        <v>85</v>
      </c>
      <c r="AY25" s="232" t="s">
        <v>148</v>
      </c>
      <c r="AZ25" s="227">
        <v>4</v>
      </c>
      <c r="BA25" s="295" t="s">
        <v>214</v>
      </c>
      <c r="BB25" s="230">
        <v>2</v>
      </c>
      <c r="BC25" s="233" t="s">
        <v>94</v>
      </c>
      <c r="BD25" s="227">
        <v>5</v>
      </c>
      <c r="BE25" s="233" t="s">
        <v>95</v>
      </c>
      <c r="BF25" s="226">
        <v>10</v>
      </c>
      <c r="BG25" s="235" t="s">
        <v>104</v>
      </c>
      <c r="BH25" s="235" t="s">
        <v>149</v>
      </c>
      <c r="BI25" s="330" t="s">
        <v>223</v>
      </c>
      <c r="BJ25" s="252" t="s">
        <v>230</v>
      </c>
      <c r="BK25" s="226"/>
      <c r="BL25" s="331"/>
      <c r="BM25" s="250"/>
      <c r="BN25" s="226"/>
      <c r="BO25" s="168"/>
      <c r="BP25" s="168"/>
      <c r="BQ25" s="167"/>
      <c r="BR25" s="170"/>
      <c r="BS25" s="170"/>
      <c r="BT25" s="170"/>
      <c r="BU25" s="171"/>
      <c r="BV25" s="170"/>
      <c r="BW25" s="176"/>
      <c r="BX25" s="205"/>
      <c r="BY25" s="171"/>
      <c r="BZ25" s="221" t="s">
        <v>108</v>
      </c>
    </row>
    <row r="26" spans="1:130" ht="159.75" customHeight="1" x14ac:dyDescent="0.25">
      <c r="A26" s="235" t="s">
        <v>231</v>
      </c>
      <c r="B26" s="226" t="s">
        <v>232</v>
      </c>
      <c r="C26" s="316" t="str">
        <f>VLOOKUP(A26,'Fórmulas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6" s="315" t="str">
        <f>VLOOKUP(A26,'Fórmulas '!$F$47:$G$67,2,FALSE)</f>
        <v>Jefe de Oficina Jurídica</v>
      </c>
      <c r="E26" s="297" t="s">
        <v>233</v>
      </c>
      <c r="F26" s="234" t="s">
        <v>102</v>
      </c>
      <c r="G26" s="234" t="s">
        <v>102</v>
      </c>
      <c r="H26" s="234" t="s">
        <v>102</v>
      </c>
      <c r="I26" s="234" t="s">
        <v>102</v>
      </c>
      <c r="J26" s="234" t="s">
        <v>89</v>
      </c>
      <c r="K26" s="306" t="s">
        <v>234</v>
      </c>
      <c r="L26" s="332" t="s">
        <v>235</v>
      </c>
      <c r="M26" s="234" t="s">
        <v>88</v>
      </c>
      <c r="N26" s="234" t="s">
        <v>88</v>
      </c>
      <c r="O26" s="234" t="s">
        <v>88</v>
      </c>
      <c r="P26" s="234" t="s">
        <v>88</v>
      </c>
      <c r="Q26" s="234" t="s">
        <v>88</v>
      </c>
      <c r="R26" s="234" t="s">
        <v>88</v>
      </c>
      <c r="S26" s="234" t="s">
        <v>92</v>
      </c>
      <c r="T26" s="235" t="s">
        <v>88</v>
      </c>
      <c r="U26" s="234" t="s">
        <v>88</v>
      </c>
      <c r="V26" s="234" t="s">
        <v>88</v>
      </c>
      <c r="W26" s="234" t="s">
        <v>88</v>
      </c>
      <c r="X26" s="234" t="s">
        <v>88</v>
      </c>
      <c r="Y26" s="234" t="s">
        <v>88</v>
      </c>
      <c r="Z26" s="234" t="s">
        <v>88</v>
      </c>
      <c r="AA26" s="234" t="s">
        <v>88</v>
      </c>
      <c r="AB26" s="234" t="s">
        <v>92</v>
      </c>
      <c r="AC26" s="234" t="s">
        <v>88</v>
      </c>
      <c r="AD26" s="234" t="s">
        <v>92</v>
      </c>
      <c r="AE26" s="234" t="s">
        <v>92</v>
      </c>
      <c r="AF26" s="227">
        <v>15</v>
      </c>
      <c r="AG26" s="241" t="s">
        <v>117</v>
      </c>
      <c r="AH26" s="227">
        <v>1</v>
      </c>
      <c r="AI26" s="229" t="s">
        <v>94</v>
      </c>
      <c r="AJ26" s="230">
        <v>5</v>
      </c>
      <c r="AK26" s="231" t="s">
        <v>131</v>
      </c>
      <c r="AL26" s="333" t="s">
        <v>236</v>
      </c>
      <c r="AM26" s="329" t="s">
        <v>237</v>
      </c>
      <c r="AN26" s="306" t="s">
        <v>238</v>
      </c>
      <c r="AO26" s="234" t="s">
        <v>99</v>
      </c>
      <c r="AP26" s="234" t="s">
        <v>100</v>
      </c>
      <c r="AQ26" s="227" t="s">
        <v>102</v>
      </c>
      <c r="AR26" s="227" t="s">
        <v>102</v>
      </c>
      <c r="AS26" s="227" t="s">
        <v>101</v>
      </c>
      <c r="AT26" s="227" t="s">
        <v>102</v>
      </c>
      <c r="AU26" s="227" t="s">
        <v>102</v>
      </c>
      <c r="AV26" s="227" t="s">
        <v>102</v>
      </c>
      <c r="AW26" s="227" t="s">
        <v>102</v>
      </c>
      <c r="AX26" s="227">
        <v>85</v>
      </c>
      <c r="AY26" s="232" t="s">
        <v>148</v>
      </c>
      <c r="AZ26" s="227"/>
      <c r="BA26" s="227" t="str">
        <f t="shared" si="4"/>
        <v>RARA VEZ</v>
      </c>
      <c r="BB26" s="248">
        <f t="shared" si="0"/>
        <v>1</v>
      </c>
      <c r="BC26" s="249" t="str">
        <f t="shared" si="1"/>
        <v>CATASTRÓFICO</v>
      </c>
      <c r="BD26" s="227">
        <f t="shared" si="2"/>
        <v>5</v>
      </c>
      <c r="BE26" s="249" t="str">
        <f>IFERROR(VLOOKUP(CONCATENATE(BB26,BD26),'[1]Fórmulas '!$J$47:$K$71,2,),"")</f>
        <v>ALTO</v>
      </c>
      <c r="BF26" s="250">
        <f t="shared" si="3"/>
        <v>5</v>
      </c>
      <c r="BG26" s="234" t="s">
        <v>104</v>
      </c>
      <c r="BH26" s="234" t="s">
        <v>239</v>
      </c>
      <c r="BI26" s="232" t="s">
        <v>240</v>
      </c>
      <c r="BJ26" s="232" t="s">
        <v>241</v>
      </c>
      <c r="BK26" s="334"/>
      <c r="BL26" s="235"/>
      <c r="BM26" s="316"/>
      <c r="BN26" s="250"/>
      <c r="BO26" s="168"/>
      <c r="BP26" s="168"/>
      <c r="BQ26" s="167"/>
      <c r="BR26" s="200"/>
      <c r="BS26" s="202"/>
      <c r="BT26" s="200"/>
      <c r="BU26" s="204"/>
      <c r="BV26" s="186"/>
      <c r="BW26" s="172"/>
      <c r="BX26" s="172"/>
      <c r="BY26" s="203"/>
      <c r="BZ26" s="221" t="s">
        <v>108</v>
      </c>
    </row>
    <row r="27" spans="1:130" ht="177.75" customHeight="1" x14ac:dyDescent="0.25">
      <c r="A27" s="226" t="s">
        <v>231</v>
      </c>
      <c r="B27" s="226" t="s">
        <v>242</v>
      </c>
      <c r="C27" s="316" t="str">
        <f>VLOOKUP(A27,'Fórmulas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7" s="315" t="str">
        <f>VLOOKUP(A27,'Fórmulas '!$F$47:$G$67,2,FALSE)</f>
        <v>Jefe de Oficina Jurídica</v>
      </c>
      <c r="E27" s="297" t="s">
        <v>243</v>
      </c>
      <c r="F27" s="234" t="s">
        <v>102</v>
      </c>
      <c r="G27" s="234" t="s">
        <v>102</v>
      </c>
      <c r="H27" s="234" t="s">
        <v>102</v>
      </c>
      <c r="I27" s="234" t="s">
        <v>102</v>
      </c>
      <c r="J27" s="234" t="s">
        <v>89</v>
      </c>
      <c r="K27" s="306" t="s">
        <v>244</v>
      </c>
      <c r="L27" s="306" t="s">
        <v>245</v>
      </c>
      <c r="M27" s="234" t="s">
        <v>88</v>
      </c>
      <c r="N27" s="234" t="s">
        <v>88</v>
      </c>
      <c r="O27" s="234" t="s">
        <v>88</v>
      </c>
      <c r="P27" s="234" t="s">
        <v>88</v>
      </c>
      <c r="Q27" s="234" t="s">
        <v>88</v>
      </c>
      <c r="R27" s="234" t="s">
        <v>88</v>
      </c>
      <c r="S27" s="234" t="s">
        <v>92</v>
      </c>
      <c r="T27" s="235" t="s">
        <v>92</v>
      </c>
      <c r="U27" s="235" t="s">
        <v>92</v>
      </c>
      <c r="V27" s="234" t="s">
        <v>88</v>
      </c>
      <c r="W27" s="234" t="s">
        <v>88</v>
      </c>
      <c r="X27" s="234" t="s">
        <v>88</v>
      </c>
      <c r="Y27" s="234" t="s">
        <v>88</v>
      </c>
      <c r="Z27" s="234" t="s">
        <v>88</v>
      </c>
      <c r="AA27" s="234" t="s">
        <v>88</v>
      </c>
      <c r="AB27" s="234" t="s">
        <v>92</v>
      </c>
      <c r="AC27" s="234" t="s">
        <v>88</v>
      </c>
      <c r="AD27" s="234" t="s">
        <v>92</v>
      </c>
      <c r="AE27" s="234" t="s">
        <v>92</v>
      </c>
      <c r="AF27" s="227">
        <v>13</v>
      </c>
      <c r="AG27" s="241" t="s">
        <v>117</v>
      </c>
      <c r="AH27" s="227">
        <v>1</v>
      </c>
      <c r="AI27" s="229" t="s">
        <v>94</v>
      </c>
      <c r="AJ27" s="230">
        <v>5</v>
      </c>
      <c r="AK27" s="231" t="s">
        <v>131</v>
      </c>
      <c r="AL27" s="335" t="s">
        <v>246</v>
      </c>
      <c r="AM27" s="329" t="s">
        <v>247</v>
      </c>
      <c r="AN27" s="235" t="s">
        <v>248</v>
      </c>
      <c r="AO27" s="234" t="s">
        <v>99</v>
      </c>
      <c r="AP27" s="234" t="s">
        <v>100</v>
      </c>
      <c r="AQ27" s="227" t="s">
        <v>102</v>
      </c>
      <c r="AR27" s="227" t="s">
        <v>102</v>
      </c>
      <c r="AS27" s="227" t="s">
        <v>101</v>
      </c>
      <c r="AT27" s="227" t="s">
        <v>102</v>
      </c>
      <c r="AU27" s="227" t="s">
        <v>102</v>
      </c>
      <c r="AV27" s="227" t="s">
        <v>102</v>
      </c>
      <c r="AW27" s="227" t="s">
        <v>102</v>
      </c>
      <c r="AX27" s="227">
        <v>85</v>
      </c>
      <c r="AY27" s="232" t="s">
        <v>148</v>
      </c>
      <c r="AZ27" s="227">
        <v>1</v>
      </c>
      <c r="BA27" s="228" t="s">
        <v>117</v>
      </c>
      <c r="BB27" s="230">
        <v>1</v>
      </c>
      <c r="BC27" s="233" t="s">
        <v>94</v>
      </c>
      <c r="BD27" s="227">
        <v>5</v>
      </c>
      <c r="BE27" s="274" t="s">
        <v>131</v>
      </c>
      <c r="BF27" s="226">
        <v>5</v>
      </c>
      <c r="BG27" s="234" t="s">
        <v>104</v>
      </c>
      <c r="BH27" s="234" t="s">
        <v>249</v>
      </c>
      <c r="BI27" s="234" t="s">
        <v>250</v>
      </c>
      <c r="BJ27" s="309" t="s">
        <v>251</v>
      </c>
      <c r="BK27" s="336"/>
      <c r="BL27" s="235"/>
      <c r="BM27" s="314"/>
      <c r="BN27" s="375"/>
      <c r="BO27" s="168"/>
      <c r="BP27" s="168"/>
      <c r="BQ27" s="167"/>
      <c r="BR27" s="219"/>
      <c r="BS27" s="201"/>
      <c r="BT27" s="200"/>
      <c r="BU27" s="199"/>
      <c r="BV27" s="186"/>
      <c r="BW27" s="172"/>
      <c r="BX27" s="172"/>
      <c r="BY27" s="198"/>
      <c r="BZ27" s="221" t="s">
        <v>108</v>
      </c>
    </row>
    <row r="28" spans="1:130" ht="192.75" customHeight="1" x14ac:dyDescent="0.25">
      <c r="A28" s="323" t="s">
        <v>252</v>
      </c>
      <c r="B28" s="226" t="s">
        <v>253</v>
      </c>
      <c r="C28" s="316" t="str">
        <f>VLOOKUP(A28,'Fórmulas '!$B$47:$C$68,2,FALSE)</f>
        <v>lanear, organizar, ejecutar y hacer seguimiento a las acciones que promuevan el desarrollo del talento Humano durante el ciclo de vida laboral de los servidores públicos del instituto.</v>
      </c>
      <c r="D28" s="315" t="str">
        <f>VLOOKUP(A28,'Fórmulas '!$F$47:$G$67,2,FALSE)</f>
        <v>Jefe de Oficina de Talento Humano</v>
      </c>
      <c r="E28" s="321" t="s">
        <v>254</v>
      </c>
      <c r="F28" s="265" t="s">
        <v>88</v>
      </c>
      <c r="G28" s="265" t="s">
        <v>88</v>
      </c>
      <c r="H28" s="258" t="s">
        <v>88</v>
      </c>
      <c r="I28" s="258" t="s">
        <v>88</v>
      </c>
      <c r="J28" s="258" t="s">
        <v>113</v>
      </c>
      <c r="K28" s="337" t="s">
        <v>255</v>
      </c>
      <c r="L28" s="337" t="s">
        <v>256</v>
      </c>
      <c r="M28" s="265" t="s">
        <v>88</v>
      </c>
      <c r="N28" s="265" t="s">
        <v>88</v>
      </c>
      <c r="O28" s="265" t="s">
        <v>88</v>
      </c>
      <c r="P28" s="265" t="s">
        <v>101</v>
      </c>
      <c r="Q28" s="265" t="s">
        <v>88</v>
      </c>
      <c r="R28" s="265" t="s">
        <v>88</v>
      </c>
      <c r="S28" s="265" t="s">
        <v>88</v>
      </c>
      <c r="T28" s="258" t="s">
        <v>92</v>
      </c>
      <c r="U28" s="265" t="s">
        <v>92</v>
      </c>
      <c r="V28" s="258" t="s">
        <v>88</v>
      </c>
      <c r="W28" s="265" t="s">
        <v>88</v>
      </c>
      <c r="X28" s="265" t="s">
        <v>88</v>
      </c>
      <c r="Y28" s="265" t="s">
        <v>88</v>
      </c>
      <c r="Z28" s="265" t="s">
        <v>88</v>
      </c>
      <c r="AA28" s="265" t="s">
        <v>88</v>
      </c>
      <c r="AB28" s="265" t="s">
        <v>88</v>
      </c>
      <c r="AC28" s="265" t="s">
        <v>88</v>
      </c>
      <c r="AD28" s="265" t="s">
        <v>92</v>
      </c>
      <c r="AE28" s="265" t="s">
        <v>92</v>
      </c>
      <c r="AF28" s="227">
        <v>14</v>
      </c>
      <c r="AG28" s="268" t="s">
        <v>144</v>
      </c>
      <c r="AH28" s="227">
        <v>4</v>
      </c>
      <c r="AI28" s="229" t="s">
        <v>94</v>
      </c>
      <c r="AJ28" s="230">
        <v>5</v>
      </c>
      <c r="AK28" s="246" t="s">
        <v>95</v>
      </c>
      <c r="AL28" s="321" t="s">
        <v>257</v>
      </c>
      <c r="AM28" s="338" t="s">
        <v>258</v>
      </c>
      <c r="AN28" s="337" t="s">
        <v>259</v>
      </c>
      <c r="AO28" s="258" t="s">
        <v>99</v>
      </c>
      <c r="AP28" s="265" t="s">
        <v>260</v>
      </c>
      <c r="AQ28" s="227" t="s">
        <v>101</v>
      </c>
      <c r="AR28" s="232" t="s">
        <v>102</v>
      </c>
      <c r="AS28" s="227" t="s">
        <v>101</v>
      </c>
      <c r="AT28" s="227" t="s">
        <v>102</v>
      </c>
      <c r="AU28" s="227" t="s">
        <v>102</v>
      </c>
      <c r="AV28" s="227" t="s">
        <v>102</v>
      </c>
      <c r="AW28" s="227" t="s">
        <v>101</v>
      </c>
      <c r="AX28" s="227">
        <v>40</v>
      </c>
      <c r="AY28" s="232" t="str">
        <f>IF(AX28=" "," ",IF(AX28&lt;=50,"DISMINUYE CERO PUNTOS",IF(AX28&lt;=75,"DISMINUYE UN PUNTO",IF(AX28&lt;=100,"DISMINUYE DOS PUNTOS"))))</f>
        <v>DISMINUYE CERO PUNTOS</v>
      </c>
      <c r="AZ28" s="227"/>
      <c r="BA28" s="227" t="str">
        <f t="shared" si="4"/>
        <v>PROBABLE'</v>
      </c>
      <c r="BB28" s="248">
        <f t="shared" si="0"/>
        <v>4</v>
      </c>
      <c r="BC28" s="249" t="str">
        <f t="shared" si="1"/>
        <v>CATASTRÓFICO</v>
      </c>
      <c r="BD28" s="227">
        <f t="shared" si="2"/>
        <v>5</v>
      </c>
      <c r="BE28" s="249" t="str">
        <f>IFERROR(VLOOKUP(CONCATENATE(BB28,BD28),'[1]Fórmulas '!$J$47:$K$71,2,),"")</f>
        <v>EXTREMO</v>
      </c>
      <c r="BF28" s="250">
        <f t="shared" si="3"/>
        <v>20</v>
      </c>
      <c r="BG28" s="265" t="s">
        <v>104</v>
      </c>
      <c r="BH28" s="265" t="s">
        <v>123</v>
      </c>
      <c r="BI28" s="323" t="s">
        <v>261</v>
      </c>
      <c r="BJ28" s="323" t="s">
        <v>262</v>
      </c>
      <c r="BK28" s="339"/>
      <c r="BL28" s="323"/>
      <c r="BM28" s="345"/>
      <c r="BN28" s="314"/>
      <c r="BO28" s="168"/>
      <c r="BP28" s="168"/>
      <c r="BQ28" s="167"/>
      <c r="BR28" s="187"/>
      <c r="BS28" s="191"/>
      <c r="BT28" s="187"/>
      <c r="BU28" s="191"/>
      <c r="BV28" s="187"/>
      <c r="BW28" s="191"/>
      <c r="BX28" s="192"/>
      <c r="BY28" s="197"/>
      <c r="BZ28" s="221" t="s">
        <v>108</v>
      </c>
    </row>
    <row r="29" spans="1:130" ht="307.5" customHeight="1" x14ac:dyDescent="0.25">
      <c r="A29" s="315" t="s">
        <v>252</v>
      </c>
      <c r="B29" s="226" t="s">
        <v>263</v>
      </c>
      <c r="C29" s="316" t="str">
        <f>VLOOKUP(A29,'Fórmulas '!$B$47:$C$68,2,FALSE)</f>
        <v>lanear, organizar, ejecutar y hacer seguimiento a las acciones que promuevan el desarrollo del talento Humano durante el ciclo de vida laboral de los servidores públicos del instituto.</v>
      </c>
      <c r="D29" s="315" t="str">
        <f>VLOOKUP(A29,'Fórmulas '!$F$47:$G$67,2,FALSE)</f>
        <v>Jefe de Oficina de Talento Humano</v>
      </c>
      <c r="E29" s="318" t="s">
        <v>264</v>
      </c>
      <c r="F29" s="265" t="s">
        <v>88</v>
      </c>
      <c r="G29" s="265" t="s">
        <v>88</v>
      </c>
      <c r="H29" s="258" t="s">
        <v>88</v>
      </c>
      <c r="I29" s="258" t="s">
        <v>112</v>
      </c>
      <c r="J29" s="258" t="s">
        <v>113</v>
      </c>
      <c r="K29" s="340" t="s">
        <v>265</v>
      </c>
      <c r="L29" s="330" t="s">
        <v>266</v>
      </c>
      <c r="M29" s="265" t="s">
        <v>88</v>
      </c>
      <c r="N29" s="265" t="s">
        <v>88</v>
      </c>
      <c r="O29" s="265" t="s">
        <v>88</v>
      </c>
      <c r="P29" s="265" t="s">
        <v>88</v>
      </c>
      <c r="Q29" s="265" t="s">
        <v>88</v>
      </c>
      <c r="R29" s="265" t="s">
        <v>112</v>
      </c>
      <c r="S29" s="265" t="s">
        <v>92</v>
      </c>
      <c r="T29" s="258" t="s">
        <v>88</v>
      </c>
      <c r="U29" s="258" t="s">
        <v>88</v>
      </c>
      <c r="V29" s="265" t="s">
        <v>88</v>
      </c>
      <c r="W29" s="265" t="s">
        <v>88</v>
      </c>
      <c r="X29" s="265" t="s">
        <v>88</v>
      </c>
      <c r="Y29" s="265" t="s">
        <v>88</v>
      </c>
      <c r="Z29" s="265" t="s">
        <v>88</v>
      </c>
      <c r="AA29" s="265" t="s">
        <v>88</v>
      </c>
      <c r="AB29" s="265" t="s">
        <v>88</v>
      </c>
      <c r="AC29" s="265" t="s">
        <v>88</v>
      </c>
      <c r="AD29" s="265" t="s">
        <v>92</v>
      </c>
      <c r="AE29" s="265" t="s">
        <v>92</v>
      </c>
      <c r="AF29" s="292">
        <v>16</v>
      </c>
      <c r="AG29" s="256" t="s">
        <v>93</v>
      </c>
      <c r="AH29" s="227">
        <v>3</v>
      </c>
      <c r="AI29" s="293" t="s">
        <v>94</v>
      </c>
      <c r="AJ29" s="230">
        <v>5</v>
      </c>
      <c r="AK29" s="246" t="s">
        <v>95</v>
      </c>
      <c r="AL29" s="321" t="s">
        <v>267</v>
      </c>
      <c r="AM29" s="318" t="s">
        <v>268</v>
      </c>
      <c r="AN29" s="341" t="s">
        <v>259</v>
      </c>
      <c r="AO29" s="258" t="s">
        <v>99</v>
      </c>
      <c r="AP29" s="265" t="s">
        <v>260</v>
      </c>
      <c r="AQ29" s="232" t="s">
        <v>102</v>
      </c>
      <c r="AR29" s="227" t="s">
        <v>102</v>
      </c>
      <c r="AS29" s="227" t="s">
        <v>101</v>
      </c>
      <c r="AT29" s="227" t="s">
        <v>102</v>
      </c>
      <c r="AU29" s="227" t="s">
        <v>102</v>
      </c>
      <c r="AV29" s="227" t="s">
        <v>102</v>
      </c>
      <c r="AW29" s="227" t="s">
        <v>101</v>
      </c>
      <c r="AX29" s="227">
        <v>55</v>
      </c>
      <c r="AY29" s="294" t="s">
        <v>122</v>
      </c>
      <c r="AZ29" s="227">
        <v>3</v>
      </c>
      <c r="BA29" s="295" t="s">
        <v>214</v>
      </c>
      <c r="BB29" s="230">
        <v>2</v>
      </c>
      <c r="BC29" s="233" t="s">
        <v>94</v>
      </c>
      <c r="BD29" s="227">
        <v>5</v>
      </c>
      <c r="BE29" s="233" t="s">
        <v>95</v>
      </c>
      <c r="BF29" s="226">
        <v>10</v>
      </c>
      <c r="BG29" s="265" t="s">
        <v>104</v>
      </c>
      <c r="BH29" s="265" t="s">
        <v>123</v>
      </c>
      <c r="BI29" s="330" t="s">
        <v>269</v>
      </c>
      <c r="BJ29" s="252" t="s">
        <v>270</v>
      </c>
      <c r="BK29" s="315"/>
      <c r="BL29" s="315"/>
      <c r="BM29" s="345"/>
      <c r="BN29" s="314"/>
      <c r="BO29" s="168"/>
      <c r="BP29" s="168"/>
      <c r="BQ29" s="167"/>
      <c r="BR29" s="170"/>
      <c r="BS29" s="379"/>
      <c r="BT29" s="186"/>
      <c r="BU29" s="171"/>
      <c r="BV29" s="170"/>
      <c r="BW29" s="176"/>
      <c r="BX29" s="176"/>
      <c r="BY29" s="171"/>
      <c r="BZ29" s="221" t="s">
        <v>108</v>
      </c>
    </row>
    <row r="30" spans="1:130" ht="198" customHeight="1" x14ac:dyDescent="0.25">
      <c r="A30" s="315" t="s">
        <v>271</v>
      </c>
      <c r="B30" s="250" t="s">
        <v>272</v>
      </c>
      <c r="C30" s="316" t="str">
        <f>VLOOKUP(A30,'Fórmulas '!$B$47:$C$68,2,FALSE)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D30" s="315" t="str">
        <f>VLOOKUP(A30,'Fórmulas '!$F$47:$G$67,2,FALSE)</f>
        <v> Profesional Universitario Coordinador de Equipo "CADA".</v>
      </c>
      <c r="E30" s="296" t="s">
        <v>273</v>
      </c>
      <c r="F30" s="227" t="s">
        <v>88</v>
      </c>
      <c r="G30" s="227" t="s">
        <v>88</v>
      </c>
      <c r="H30" s="227" t="s">
        <v>88</v>
      </c>
      <c r="I30" s="227" t="s">
        <v>88</v>
      </c>
      <c r="J30" s="227" t="s">
        <v>113</v>
      </c>
      <c r="K30" s="342" t="s">
        <v>274</v>
      </c>
      <c r="L30" s="340" t="s">
        <v>275</v>
      </c>
      <c r="M30" s="227" t="s">
        <v>88</v>
      </c>
      <c r="N30" s="227" t="s">
        <v>88</v>
      </c>
      <c r="O30" s="227" t="s">
        <v>92</v>
      </c>
      <c r="P30" s="227" t="s">
        <v>92</v>
      </c>
      <c r="Q30" s="227" t="s">
        <v>88</v>
      </c>
      <c r="R30" s="227" t="s">
        <v>92</v>
      </c>
      <c r="S30" s="227" t="s">
        <v>92</v>
      </c>
      <c r="T30" s="227" t="s">
        <v>92</v>
      </c>
      <c r="U30" s="227" t="s">
        <v>88</v>
      </c>
      <c r="V30" s="227" t="s">
        <v>92</v>
      </c>
      <c r="W30" s="227" t="s">
        <v>92</v>
      </c>
      <c r="X30" s="227" t="s">
        <v>88</v>
      </c>
      <c r="Y30" s="227" t="s">
        <v>92</v>
      </c>
      <c r="Z30" s="227" t="s">
        <v>92</v>
      </c>
      <c r="AA30" s="227" t="s">
        <v>88</v>
      </c>
      <c r="AB30" s="227" t="s">
        <v>92</v>
      </c>
      <c r="AC30" s="227" t="s">
        <v>92</v>
      </c>
      <c r="AD30" s="227" t="s">
        <v>92</v>
      </c>
      <c r="AE30" s="227" t="s">
        <v>92</v>
      </c>
      <c r="AF30" s="227">
        <v>6</v>
      </c>
      <c r="AG30" s="228" t="s">
        <v>117</v>
      </c>
      <c r="AH30" s="227">
        <v>1</v>
      </c>
      <c r="AI30" s="287" t="s">
        <v>184</v>
      </c>
      <c r="AJ30" s="230">
        <v>4</v>
      </c>
      <c r="AK30" s="231" t="s">
        <v>131</v>
      </c>
      <c r="AL30" s="321" t="s">
        <v>276</v>
      </c>
      <c r="AM30" s="318" t="s">
        <v>277</v>
      </c>
      <c r="AN30" s="341" t="s">
        <v>278</v>
      </c>
      <c r="AO30" s="227" t="s">
        <v>99</v>
      </c>
      <c r="AP30" s="227" t="s">
        <v>100</v>
      </c>
      <c r="AQ30" s="227" t="s">
        <v>102</v>
      </c>
      <c r="AR30" s="227" t="s">
        <v>102</v>
      </c>
      <c r="AS30" s="227" t="s">
        <v>101</v>
      </c>
      <c r="AT30" s="227" t="s">
        <v>102</v>
      </c>
      <c r="AU30" s="227" t="s">
        <v>102</v>
      </c>
      <c r="AV30" s="227" t="s">
        <v>102</v>
      </c>
      <c r="AW30" s="227" t="s">
        <v>102</v>
      </c>
      <c r="AX30" s="227">
        <v>85</v>
      </c>
      <c r="AY30" s="232" t="s">
        <v>148</v>
      </c>
      <c r="AZ30" s="227">
        <v>1</v>
      </c>
      <c r="BA30" s="228" t="s">
        <v>117</v>
      </c>
      <c r="BB30" s="230">
        <v>1</v>
      </c>
      <c r="BC30" s="285" t="s">
        <v>184</v>
      </c>
      <c r="BD30" s="227">
        <v>4</v>
      </c>
      <c r="BE30" s="274" t="s">
        <v>131</v>
      </c>
      <c r="BF30" s="226">
        <v>4</v>
      </c>
      <c r="BG30" s="227" t="s">
        <v>104</v>
      </c>
      <c r="BH30" s="227" t="s">
        <v>149</v>
      </c>
      <c r="BI30" s="330" t="s">
        <v>279</v>
      </c>
      <c r="BJ30" s="315" t="s">
        <v>280</v>
      </c>
      <c r="BK30" s="315"/>
      <c r="BL30" s="315"/>
      <c r="BM30" s="250"/>
      <c r="BN30" s="226"/>
      <c r="BO30" s="168"/>
      <c r="BP30" s="168"/>
      <c r="BQ30" s="167"/>
      <c r="BR30" s="220"/>
      <c r="BS30" s="196"/>
      <c r="BT30" s="186"/>
      <c r="BU30" s="171"/>
      <c r="BV30" s="170"/>
      <c r="BW30" s="176"/>
      <c r="BX30" s="176"/>
      <c r="BY30" s="171"/>
      <c r="BZ30" s="221" t="s">
        <v>108</v>
      </c>
    </row>
    <row r="31" spans="1:130" ht="140.25" customHeight="1" x14ac:dyDescent="0.25">
      <c r="A31" s="315" t="s">
        <v>281</v>
      </c>
      <c r="B31" s="226" t="s">
        <v>282</v>
      </c>
      <c r="C31" s="316" t="str">
        <f>VLOOKUP(A31,'Fórmulas '!$B$47:$C$68,2,FALSE)</f>
        <v>Garantizar que contrataciones con clientes y proveedores de la entidad se realicen con calidad, oportunidad, eficiencia y cumpliendo de los términos legales.</v>
      </c>
      <c r="D31" s="315" t="str">
        <f>VLOOKUP(A31,'Fórmulas '!$F$47:$G$67,2,FALSE)</f>
        <v>Jefe de Oficina Jurídica</v>
      </c>
      <c r="E31" s="297" t="s">
        <v>283</v>
      </c>
      <c r="F31" s="234" t="s">
        <v>102</v>
      </c>
      <c r="G31" s="234" t="s">
        <v>102</v>
      </c>
      <c r="H31" s="234" t="s">
        <v>102</v>
      </c>
      <c r="I31" s="234" t="s">
        <v>102</v>
      </c>
      <c r="J31" s="234" t="s">
        <v>89</v>
      </c>
      <c r="K31" s="330" t="s">
        <v>284</v>
      </c>
      <c r="L31" s="330" t="s">
        <v>285</v>
      </c>
      <c r="M31" s="234" t="s">
        <v>88</v>
      </c>
      <c r="N31" s="234" t="s">
        <v>88</v>
      </c>
      <c r="O31" s="234" t="s">
        <v>88</v>
      </c>
      <c r="P31" s="234" t="s">
        <v>88</v>
      </c>
      <c r="Q31" s="234" t="s">
        <v>88</v>
      </c>
      <c r="R31" s="234" t="s">
        <v>88</v>
      </c>
      <c r="S31" s="234" t="s">
        <v>88</v>
      </c>
      <c r="T31" s="235" t="s">
        <v>88</v>
      </c>
      <c r="U31" s="234" t="s">
        <v>88</v>
      </c>
      <c r="V31" s="234" t="s">
        <v>88</v>
      </c>
      <c r="W31" s="234" t="s">
        <v>88</v>
      </c>
      <c r="X31" s="234" t="s">
        <v>88</v>
      </c>
      <c r="Y31" s="234" t="s">
        <v>88</v>
      </c>
      <c r="Z31" s="234" t="s">
        <v>88</v>
      </c>
      <c r="AA31" s="234" t="s">
        <v>88</v>
      </c>
      <c r="AB31" s="234" t="s">
        <v>92</v>
      </c>
      <c r="AC31" s="234" t="s">
        <v>88</v>
      </c>
      <c r="AD31" s="234" t="s">
        <v>92</v>
      </c>
      <c r="AE31" s="234" t="s">
        <v>92</v>
      </c>
      <c r="AF31" s="227">
        <v>16</v>
      </c>
      <c r="AG31" s="298" t="s">
        <v>93</v>
      </c>
      <c r="AH31" s="227">
        <v>3</v>
      </c>
      <c r="AI31" s="229" t="s">
        <v>94</v>
      </c>
      <c r="AJ31" s="230">
        <v>5</v>
      </c>
      <c r="AK31" s="246" t="s">
        <v>95</v>
      </c>
      <c r="AL31" s="321" t="s">
        <v>286</v>
      </c>
      <c r="AM31" s="318" t="s">
        <v>287</v>
      </c>
      <c r="AN31" s="341" t="s">
        <v>288</v>
      </c>
      <c r="AO31" s="234" t="s">
        <v>99</v>
      </c>
      <c r="AP31" s="234" t="s">
        <v>100</v>
      </c>
      <c r="AQ31" s="227" t="s">
        <v>102</v>
      </c>
      <c r="AR31" s="227" t="s">
        <v>102</v>
      </c>
      <c r="AS31" s="227" t="s">
        <v>101</v>
      </c>
      <c r="AT31" s="227" t="s">
        <v>102</v>
      </c>
      <c r="AU31" s="227" t="s">
        <v>102</v>
      </c>
      <c r="AV31" s="227" t="s">
        <v>102</v>
      </c>
      <c r="AW31" s="227" t="s">
        <v>102</v>
      </c>
      <c r="AX31" s="227">
        <v>85</v>
      </c>
      <c r="AY31" s="232" t="s">
        <v>148</v>
      </c>
      <c r="AZ31" s="227">
        <v>3</v>
      </c>
      <c r="BA31" s="228" t="s">
        <v>117</v>
      </c>
      <c r="BB31" s="230">
        <v>1</v>
      </c>
      <c r="BC31" s="233" t="s">
        <v>94</v>
      </c>
      <c r="BD31" s="227">
        <v>5</v>
      </c>
      <c r="BE31" s="274" t="s">
        <v>131</v>
      </c>
      <c r="BF31" s="226">
        <v>5</v>
      </c>
      <c r="BG31" s="234" t="s">
        <v>104</v>
      </c>
      <c r="BH31" s="234" t="s">
        <v>289</v>
      </c>
      <c r="BI31" s="330" t="s">
        <v>290</v>
      </c>
      <c r="BJ31" s="315" t="s">
        <v>291</v>
      </c>
      <c r="BK31" s="315"/>
      <c r="BL31" s="315"/>
      <c r="BM31" s="250"/>
      <c r="BN31" s="250"/>
      <c r="BO31" s="168"/>
      <c r="BP31" s="168"/>
      <c r="BQ31" s="167"/>
      <c r="BR31" s="220"/>
      <c r="BS31" s="196"/>
      <c r="BT31" s="186"/>
      <c r="BU31" s="171"/>
      <c r="BV31" s="170"/>
      <c r="BW31" s="176"/>
      <c r="BX31" s="176"/>
      <c r="BY31" s="171"/>
      <c r="BZ31" s="221" t="s">
        <v>108</v>
      </c>
    </row>
    <row r="32" spans="1:130" ht="171" customHeight="1" x14ac:dyDescent="0.25">
      <c r="A32" s="315" t="s">
        <v>281</v>
      </c>
      <c r="B32" s="226" t="s">
        <v>292</v>
      </c>
      <c r="C32" s="316" t="str">
        <f>VLOOKUP(A32,'Fórmulas '!$B$47:$C$68,2,FALSE)</f>
        <v>Garantizar que contrataciones con clientes y proveedores de la entidad se realicen con calidad, oportunidad, eficiencia y cumpliendo de los términos legales.</v>
      </c>
      <c r="D32" s="315" t="str">
        <f>VLOOKUP(A32,'Fórmulas '!$F$47:$G$67,2,FALSE)</f>
        <v>Jefe de Oficina Jurídica</v>
      </c>
      <c r="E32" s="343" t="s">
        <v>293</v>
      </c>
      <c r="F32" s="234" t="s">
        <v>102</v>
      </c>
      <c r="G32" s="234" t="s">
        <v>102</v>
      </c>
      <c r="H32" s="234" t="s">
        <v>102</v>
      </c>
      <c r="I32" s="234" t="s">
        <v>102</v>
      </c>
      <c r="J32" s="234" t="s">
        <v>89</v>
      </c>
      <c r="K32" s="340" t="s">
        <v>294</v>
      </c>
      <c r="L32" s="330" t="s">
        <v>295</v>
      </c>
      <c r="M32" s="234" t="s">
        <v>88</v>
      </c>
      <c r="N32" s="234" t="s">
        <v>88</v>
      </c>
      <c r="O32" s="234" t="s">
        <v>88</v>
      </c>
      <c r="P32" s="234" t="s">
        <v>88</v>
      </c>
      <c r="Q32" s="234" t="s">
        <v>88</v>
      </c>
      <c r="R32" s="234" t="s">
        <v>88</v>
      </c>
      <c r="S32" s="234" t="s">
        <v>88</v>
      </c>
      <c r="T32" s="235" t="s">
        <v>88</v>
      </c>
      <c r="U32" s="235" t="s">
        <v>88</v>
      </c>
      <c r="V32" s="234" t="s">
        <v>88</v>
      </c>
      <c r="W32" s="234" t="s">
        <v>88</v>
      </c>
      <c r="X32" s="234" t="s">
        <v>88</v>
      </c>
      <c r="Y32" s="234" t="s">
        <v>88</v>
      </c>
      <c r="Z32" s="234" t="s">
        <v>88</v>
      </c>
      <c r="AA32" s="234" t="s">
        <v>88</v>
      </c>
      <c r="AB32" s="234" t="s">
        <v>92</v>
      </c>
      <c r="AC32" s="234" t="s">
        <v>88</v>
      </c>
      <c r="AD32" s="234" t="s">
        <v>92</v>
      </c>
      <c r="AE32" s="234" t="s">
        <v>92</v>
      </c>
      <c r="AF32" s="227">
        <v>16</v>
      </c>
      <c r="AG32" s="298" t="s">
        <v>93</v>
      </c>
      <c r="AH32" s="227">
        <v>3</v>
      </c>
      <c r="AI32" s="229" t="s">
        <v>94</v>
      </c>
      <c r="AJ32" s="230">
        <v>5</v>
      </c>
      <c r="AK32" s="246" t="s">
        <v>95</v>
      </c>
      <c r="AL32" s="344" t="s">
        <v>296</v>
      </c>
      <c r="AM32" s="356" t="s">
        <v>297</v>
      </c>
      <c r="AN32" s="244" t="s">
        <v>298</v>
      </c>
      <c r="AO32" s="234" t="s">
        <v>99</v>
      </c>
      <c r="AP32" s="234" t="s">
        <v>100</v>
      </c>
      <c r="AQ32" s="227" t="s">
        <v>102</v>
      </c>
      <c r="AR32" s="227" t="s">
        <v>102</v>
      </c>
      <c r="AS32" s="227" t="s">
        <v>101</v>
      </c>
      <c r="AT32" s="227" t="s">
        <v>102</v>
      </c>
      <c r="AU32" s="227" t="s">
        <v>102</v>
      </c>
      <c r="AV32" s="227" t="s">
        <v>102</v>
      </c>
      <c r="AW32" s="227" t="s">
        <v>102</v>
      </c>
      <c r="AX32" s="227">
        <v>85</v>
      </c>
      <c r="AY32" s="232" t="s">
        <v>148</v>
      </c>
      <c r="AZ32" s="227">
        <v>3</v>
      </c>
      <c r="BA32" s="228" t="s">
        <v>117</v>
      </c>
      <c r="BB32" s="230">
        <v>1</v>
      </c>
      <c r="BC32" s="233" t="s">
        <v>94</v>
      </c>
      <c r="BD32" s="227">
        <v>5</v>
      </c>
      <c r="BE32" s="274" t="s">
        <v>131</v>
      </c>
      <c r="BF32" s="226">
        <v>5</v>
      </c>
      <c r="BG32" s="234" t="s">
        <v>104</v>
      </c>
      <c r="BH32" s="234" t="s">
        <v>149</v>
      </c>
      <c r="BI32" s="340" t="s">
        <v>299</v>
      </c>
      <c r="BJ32" s="252" t="s">
        <v>300</v>
      </c>
      <c r="BK32" s="345"/>
      <c r="BL32" s="315"/>
      <c r="BM32" s="250"/>
      <c r="BN32" s="250"/>
      <c r="BO32" s="168"/>
      <c r="BP32" s="168"/>
      <c r="BQ32" s="167"/>
      <c r="BR32" s="170"/>
      <c r="BS32" s="174"/>
      <c r="BT32" s="170"/>
      <c r="BU32" s="174"/>
      <c r="BV32" s="170"/>
      <c r="BW32" s="172"/>
      <c r="BX32" s="172"/>
      <c r="BY32" s="171"/>
      <c r="BZ32" s="221" t="s">
        <v>108</v>
      </c>
    </row>
    <row r="33" spans="1:78" ht="143.25" customHeight="1" x14ac:dyDescent="0.25">
      <c r="A33" s="315" t="s">
        <v>281</v>
      </c>
      <c r="B33" s="226" t="s">
        <v>301</v>
      </c>
      <c r="C33" s="316" t="str">
        <f>VLOOKUP(A33,'Fórmulas '!$B$47:$C$68,2,FALSE)</f>
        <v>Garantizar que contrataciones con clientes y proveedores de la entidad se realicen con calidad, oportunidad, eficiencia y cumpliendo de los términos legales.</v>
      </c>
      <c r="D33" s="315" t="str">
        <f>VLOOKUP(A33,'Fórmulas '!$F$47:$G$67,2,FALSE)</f>
        <v>Jefe de Oficina Jurídica</v>
      </c>
      <c r="E33" s="343" t="s">
        <v>302</v>
      </c>
      <c r="F33" s="234" t="s">
        <v>102</v>
      </c>
      <c r="G33" s="234" t="s">
        <v>102</v>
      </c>
      <c r="H33" s="234" t="s">
        <v>102</v>
      </c>
      <c r="I33" s="234" t="s">
        <v>102</v>
      </c>
      <c r="J33" s="234" t="s">
        <v>89</v>
      </c>
      <c r="K33" s="330" t="s">
        <v>303</v>
      </c>
      <c r="L33" s="340" t="s">
        <v>304</v>
      </c>
      <c r="M33" s="234" t="s">
        <v>88</v>
      </c>
      <c r="N33" s="234" t="s">
        <v>88</v>
      </c>
      <c r="O33" s="234" t="s">
        <v>88</v>
      </c>
      <c r="P33" s="234" t="s">
        <v>88</v>
      </c>
      <c r="Q33" s="234" t="s">
        <v>88</v>
      </c>
      <c r="R33" s="234" t="s">
        <v>88</v>
      </c>
      <c r="S33" s="235" t="s">
        <v>88</v>
      </c>
      <c r="T33" s="235" t="s">
        <v>88</v>
      </c>
      <c r="U33" s="234" t="s">
        <v>88</v>
      </c>
      <c r="V33" s="234" t="s">
        <v>88</v>
      </c>
      <c r="W33" s="234" t="s">
        <v>88</v>
      </c>
      <c r="X33" s="234" t="s">
        <v>88</v>
      </c>
      <c r="Y33" s="234" t="s">
        <v>88</v>
      </c>
      <c r="Z33" s="234" t="s">
        <v>88</v>
      </c>
      <c r="AA33" s="234" t="s">
        <v>88</v>
      </c>
      <c r="AB33" s="234" t="s">
        <v>92</v>
      </c>
      <c r="AC33" s="234" t="s">
        <v>88</v>
      </c>
      <c r="AD33" s="234" t="s">
        <v>92</v>
      </c>
      <c r="AE33" s="234" t="s">
        <v>92</v>
      </c>
      <c r="AF33" s="227">
        <v>16</v>
      </c>
      <c r="AG33" s="298" t="s">
        <v>93</v>
      </c>
      <c r="AH33" s="227">
        <v>3</v>
      </c>
      <c r="AI33" s="229" t="s">
        <v>94</v>
      </c>
      <c r="AJ33" s="230">
        <v>5</v>
      </c>
      <c r="AK33" s="246" t="s">
        <v>95</v>
      </c>
      <c r="AL33" s="354" t="s">
        <v>305</v>
      </c>
      <c r="AM33" s="299" t="s">
        <v>306</v>
      </c>
      <c r="AN33" s="355" t="s">
        <v>307</v>
      </c>
      <c r="AO33" s="227" t="s">
        <v>99</v>
      </c>
      <c r="AP33" s="234" t="s">
        <v>100</v>
      </c>
      <c r="AQ33" s="227" t="s">
        <v>102</v>
      </c>
      <c r="AR33" s="227" t="s">
        <v>102</v>
      </c>
      <c r="AS33" s="227" t="s">
        <v>101</v>
      </c>
      <c r="AT33" s="227" t="s">
        <v>102</v>
      </c>
      <c r="AU33" s="227" t="s">
        <v>102</v>
      </c>
      <c r="AV33" s="227" t="s">
        <v>102</v>
      </c>
      <c r="AW33" s="227" t="s">
        <v>102</v>
      </c>
      <c r="AX33" s="227">
        <v>85</v>
      </c>
      <c r="AY33" s="232" t="s">
        <v>148</v>
      </c>
      <c r="AZ33" s="227">
        <v>3</v>
      </c>
      <c r="BA33" s="228" t="s">
        <v>117</v>
      </c>
      <c r="BB33" s="230">
        <v>1</v>
      </c>
      <c r="BC33" s="233" t="s">
        <v>94</v>
      </c>
      <c r="BD33" s="227">
        <v>5</v>
      </c>
      <c r="BE33" s="274" t="s">
        <v>131</v>
      </c>
      <c r="BF33" s="226">
        <v>5</v>
      </c>
      <c r="BG33" s="234" t="s">
        <v>104</v>
      </c>
      <c r="BH33" s="234" t="s">
        <v>249</v>
      </c>
      <c r="BI33" s="340" t="s">
        <v>299</v>
      </c>
      <c r="BJ33" s="340" t="s">
        <v>300</v>
      </c>
      <c r="BK33" s="226"/>
      <c r="BL33" s="315"/>
      <c r="BM33" s="250"/>
      <c r="BN33" s="250"/>
      <c r="BO33" s="168"/>
      <c r="BP33" s="168"/>
      <c r="BQ33" s="167"/>
      <c r="BR33" s="170"/>
      <c r="BS33" s="174"/>
      <c r="BT33" s="170"/>
      <c r="BU33" s="174"/>
      <c r="BV33" s="170"/>
      <c r="BW33" s="172"/>
      <c r="BX33" s="172"/>
      <c r="BY33" s="171"/>
      <c r="BZ33" s="221" t="s">
        <v>108</v>
      </c>
    </row>
    <row r="34" spans="1:78" ht="137.25" customHeight="1" x14ac:dyDescent="0.25">
      <c r="A34" s="345" t="s">
        <v>308</v>
      </c>
      <c r="B34" s="226" t="s">
        <v>309</v>
      </c>
      <c r="C34" s="316" t="str">
        <f>VLOOKUP(A34,'Fórmulas '!$B$47:$C$68,2,FALSE)</f>
        <v>Asegurar que la Plataforma TIC esté disponible, funcional, optimizada y actualizada para que satisfaga las necesidades de los procesos de la entidad.</v>
      </c>
      <c r="D34" s="315" t="str">
        <f>VLOOKUP(A34,'Fórmulas '!$F$47:$G$67,2,FALSE)</f>
        <v>Jefe de Oficina de Sistemas</v>
      </c>
      <c r="E34" s="347" t="s">
        <v>310</v>
      </c>
      <c r="F34" s="234" t="s">
        <v>102</v>
      </c>
      <c r="G34" s="227" t="s">
        <v>102</v>
      </c>
      <c r="H34" s="234" t="s">
        <v>101</v>
      </c>
      <c r="I34" s="234" t="s">
        <v>102</v>
      </c>
      <c r="J34" s="234" t="s">
        <v>89</v>
      </c>
      <c r="K34" s="252" t="s">
        <v>311</v>
      </c>
      <c r="L34" s="330" t="s">
        <v>312</v>
      </c>
      <c r="M34" s="234" t="s">
        <v>101</v>
      </c>
      <c r="N34" s="234" t="s">
        <v>101</v>
      </c>
      <c r="O34" s="234" t="s">
        <v>101</v>
      </c>
      <c r="P34" s="234" t="s">
        <v>101</v>
      </c>
      <c r="Q34" s="234" t="s">
        <v>102</v>
      </c>
      <c r="R34" s="234" t="s">
        <v>101</v>
      </c>
      <c r="S34" s="234" t="s">
        <v>101</v>
      </c>
      <c r="T34" s="234" t="s">
        <v>101</v>
      </c>
      <c r="U34" s="234" t="s">
        <v>102</v>
      </c>
      <c r="V34" s="234" t="s">
        <v>102</v>
      </c>
      <c r="W34" s="234" t="s">
        <v>101</v>
      </c>
      <c r="X34" s="234" t="s">
        <v>102</v>
      </c>
      <c r="Y34" s="234" t="s">
        <v>101</v>
      </c>
      <c r="Z34" s="234" t="s">
        <v>101</v>
      </c>
      <c r="AA34" s="234" t="s">
        <v>102</v>
      </c>
      <c r="AB34" s="234" t="s">
        <v>101</v>
      </c>
      <c r="AC34" s="234" t="s">
        <v>102</v>
      </c>
      <c r="AD34" s="234" t="s">
        <v>101</v>
      </c>
      <c r="AE34" s="234" t="s">
        <v>101</v>
      </c>
      <c r="AF34" s="227">
        <v>6</v>
      </c>
      <c r="AG34" s="298" t="s">
        <v>93</v>
      </c>
      <c r="AH34" s="227">
        <v>3</v>
      </c>
      <c r="AI34" s="287" t="s">
        <v>184</v>
      </c>
      <c r="AJ34" s="230">
        <v>4</v>
      </c>
      <c r="AK34" s="346" t="s">
        <v>95</v>
      </c>
      <c r="AL34" s="348" t="s">
        <v>313</v>
      </c>
      <c r="AM34" s="300" t="s">
        <v>314</v>
      </c>
      <c r="AN34" s="252" t="s">
        <v>315</v>
      </c>
      <c r="AO34" s="226" t="s">
        <v>99</v>
      </c>
      <c r="AP34" s="226" t="s">
        <v>100</v>
      </c>
      <c r="AQ34" s="227" t="s">
        <v>102</v>
      </c>
      <c r="AR34" s="227" t="s">
        <v>102</v>
      </c>
      <c r="AS34" s="227" t="s">
        <v>102</v>
      </c>
      <c r="AT34" s="227" t="s">
        <v>101</v>
      </c>
      <c r="AU34" s="227" t="s">
        <v>102</v>
      </c>
      <c r="AV34" s="227" t="s">
        <v>102</v>
      </c>
      <c r="AW34" s="227" t="s">
        <v>102</v>
      </c>
      <c r="AX34" s="227">
        <v>90</v>
      </c>
      <c r="AY34" s="232" t="s">
        <v>148</v>
      </c>
      <c r="AZ34" s="227">
        <v>3</v>
      </c>
      <c r="BA34" s="228" t="s">
        <v>117</v>
      </c>
      <c r="BB34" s="230">
        <v>1</v>
      </c>
      <c r="BC34" s="285" t="s">
        <v>184</v>
      </c>
      <c r="BD34" s="227">
        <v>4</v>
      </c>
      <c r="BE34" s="274" t="s">
        <v>131</v>
      </c>
      <c r="BF34" s="226">
        <v>4</v>
      </c>
      <c r="BG34" s="227" t="s">
        <v>104</v>
      </c>
      <c r="BH34" s="235" t="s">
        <v>105</v>
      </c>
      <c r="BI34" s="330" t="s">
        <v>316</v>
      </c>
      <c r="BJ34" s="340" t="s">
        <v>317</v>
      </c>
      <c r="BK34" s="345"/>
      <c r="BL34" s="251"/>
      <c r="BM34" s="250"/>
      <c r="BN34" s="226"/>
      <c r="BO34" s="168"/>
      <c r="BP34" s="168"/>
      <c r="BQ34" s="167"/>
      <c r="BR34" s="170"/>
      <c r="BS34" s="174"/>
      <c r="BT34" s="170"/>
      <c r="BU34" s="174"/>
      <c r="BV34" s="170"/>
      <c r="BW34" s="172"/>
      <c r="BX34" s="172"/>
      <c r="BY34" s="171"/>
      <c r="BZ34" s="221" t="s">
        <v>108</v>
      </c>
    </row>
    <row r="35" spans="1:78" ht="153" customHeight="1" x14ac:dyDescent="0.25">
      <c r="A35" s="323" t="s">
        <v>318</v>
      </c>
      <c r="B35" s="301" t="s">
        <v>319</v>
      </c>
      <c r="C35" s="316" t="str">
        <f>VLOOKUP(A35,'Fórmulas '!$B$47:$C$68,2,FALSE)</f>
        <v>Realizar la planificación financiera, aplicación y custodia de los recursos financieros de la entidad y gestionar la transferencia de los mismos.</v>
      </c>
      <c r="D35" s="315" t="str">
        <f>VLOOKUP(A35,'Fórmulas '!$F$47:$G$67,2,FALSE)</f>
        <v>Subgerente Administrativo y Financiero</v>
      </c>
      <c r="E35" s="321" t="s">
        <v>320</v>
      </c>
      <c r="F35" s="302" t="s">
        <v>88</v>
      </c>
      <c r="G35" s="302" t="s">
        <v>88</v>
      </c>
      <c r="H35" s="302" t="s">
        <v>102</v>
      </c>
      <c r="I35" s="302" t="s">
        <v>102</v>
      </c>
      <c r="J35" s="302" t="s">
        <v>89</v>
      </c>
      <c r="K35" s="349" t="s">
        <v>321</v>
      </c>
      <c r="L35" s="303" t="s">
        <v>322</v>
      </c>
      <c r="M35" s="302" t="s">
        <v>88</v>
      </c>
      <c r="N35" s="302" t="s">
        <v>88</v>
      </c>
      <c r="O35" s="302" t="s">
        <v>323</v>
      </c>
      <c r="P35" s="302" t="s">
        <v>88</v>
      </c>
      <c r="Q35" s="302" t="s">
        <v>88</v>
      </c>
      <c r="R35" s="302" t="s">
        <v>88</v>
      </c>
      <c r="S35" s="302" t="s">
        <v>88</v>
      </c>
      <c r="T35" s="302" t="s">
        <v>88</v>
      </c>
      <c r="U35" s="302" t="s">
        <v>88</v>
      </c>
      <c r="V35" s="302" t="s">
        <v>88</v>
      </c>
      <c r="W35" s="302" t="s">
        <v>88</v>
      </c>
      <c r="X35" s="302" t="s">
        <v>88</v>
      </c>
      <c r="Y35" s="302" t="s">
        <v>88</v>
      </c>
      <c r="Z35" s="302" t="s">
        <v>88</v>
      </c>
      <c r="AA35" s="302" t="s">
        <v>88</v>
      </c>
      <c r="AB35" s="302" t="s">
        <v>143</v>
      </c>
      <c r="AC35" s="302" t="s">
        <v>88</v>
      </c>
      <c r="AD35" s="302" t="s">
        <v>88</v>
      </c>
      <c r="AE35" s="302" t="s">
        <v>143</v>
      </c>
      <c r="AF35" s="227">
        <v>17</v>
      </c>
      <c r="AG35" s="304" t="s">
        <v>93</v>
      </c>
      <c r="AH35" s="227">
        <v>3</v>
      </c>
      <c r="AI35" s="229" t="s">
        <v>94</v>
      </c>
      <c r="AJ35" s="230">
        <v>5</v>
      </c>
      <c r="AK35" s="246" t="s">
        <v>95</v>
      </c>
      <c r="AL35" s="321" t="s">
        <v>324</v>
      </c>
      <c r="AM35" s="338" t="s">
        <v>325</v>
      </c>
      <c r="AN35" s="305" t="s">
        <v>326</v>
      </c>
      <c r="AO35" s="302" t="s">
        <v>99</v>
      </c>
      <c r="AP35" s="302" t="s">
        <v>260</v>
      </c>
      <c r="AQ35" s="227" t="s">
        <v>102</v>
      </c>
      <c r="AR35" s="227" t="s">
        <v>102</v>
      </c>
      <c r="AS35" s="227" t="s">
        <v>101</v>
      </c>
      <c r="AT35" s="227" t="s">
        <v>102</v>
      </c>
      <c r="AU35" s="227" t="s">
        <v>102</v>
      </c>
      <c r="AV35" s="227" t="s">
        <v>102</v>
      </c>
      <c r="AW35" s="227" t="s">
        <v>102</v>
      </c>
      <c r="AX35" s="227">
        <v>85</v>
      </c>
      <c r="AY35" s="227" t="s">
        <v>148</v>
      </c>
      <c r="AZ35" s="227">
        <v>3</v>
      </c>
      <c r="BA35" s="228" t="s">
        <v>117</v>
      </c>
      <c r="BB35" s="230">
        <v>1</v>
      </c>
      <c r="BC35" s="233" t="s">
        <v>94</v>
      </c>
      <c r="BD35" s="227">
        <v>5</v>
      </c>
      <c r="BE35" s="274" t="s">
        <v>131</v>
      </c>
      <c r="BF35" s="230">
        <v>5</v>
      </c>
      <c r="BG35" s="302" t="s">
        <v>327</v>
      </c>
      <c r="BH35" s="302" t="s">
        <v>123</v>
      </c>
      <c r="BI35" s="350" t="s">
        <v>328</v>
      </c>
      <c r="BJ35" s="349" t="s">
        <v>329</v>
      </c>
      <c r="BK35" s="327"/>
      <c r="BL35" s="226"/>
      <c r="BM35" s="250"/>
      <c r="BN35" s="250"/>
      <c r="BO35" s="168"/>
      <c r="BP35" s="168"/>
      <c r="BQ35" s="167"/>
      <c r="BR35" s="170"/>
      <c r="BS35" s="193"/>
      <c r="BT35" s="173"/>
      <c r="BU35" s="192"/>
      <c r="BV35" s="187"/>
      <c r="BW35" s="192"/>
      <c r="BX35" s="192"/>
      <c r="BY35" s="191"/>
      <c r="BZ35" s="221" t="s">
        <v>108</v>
      </c>
    </row>
    <row r="36" spans="1:78" s="51" customFormat="1" ht="111.75" customHeight="1" x14ac:dyDescent="0.25">
      <c r="A36" s="323" t="s">
        <v>318</v>
      </c>
      <c r="B36" s="301" t="s">
        <v>330</v>
      </c>
      <c r="C36" s="316" t="str">
        <f>VLOOKUP(A36,'Fórmulas '!$B$47:$C$68,2,FALSE)</f>
        <v>Realizar la planificación financiera, aplicación y custodia de los recursos financieros de la entidad y gestionar la transferencia de los mismos.</v>
      </c>
      <c r="D36" s="315" t="str">
        <f>VLOOKUP(A36,'Fórmulas '!$F$47:$G$67,2,FALSE)</f>
        <v>Subgerente Administrativo y Financiero</v>
      </c>
      <c r="E36" s="321" t="s">
        <v>331</v>
      </c>
      <c r="F36" s="302" t="s">
        <v>88</v>
      </c>
      <c r="G36" s="302" t="s">
        <v>88</v>
      </c>
      <c r="H36" s="302" t="s">
        <v>102</v>
      </c>
      <c r="I36" s="302" t="s">
        <v>102</v>
      </c>
      <c r="J36" s="302" t="s">
        <v>89</v>
      </c>
      <c r="K36" s="349" t="s">
        <v>332</v>
      </c>
      <c r="L36" s="337" t="s">
        <v>322</v>
      </c>
      <c r="M36" s="302" t="s">
        <v>88</v>
      </c>
      <c r="N36" s="302" t="s">
        <v>88</v>
      </c>
      <c r="O36" s="302" t="s">
        <v>88</v>
      </c>
      <c r="P36" s="302" t="s">
        <v>88</v>
      </c>
      <c r="Q36" s="302" t="s">
        <v>88</v>
      </c>
      <c r="R36" s="302" t="s">
        <v>88</v>
      </c>
      <c r="S36" s="302" t="s">
        <v>88</v>
      </c>
      <c r="T36" s="302" t="s">
        <v>88</v>
      </c>
      <c r="U36" s="302" t="s">
        <v>88</v>
      </c>
      <c r="V36" s="302" t="s">
        <v>88</v>
      </c>
      <c r="W36" s="302" t="s">
        <v>88</v>
      </c>
      <c r="X36" s="302" t="s">
        <v>88</v>
      </c>
      <c r="Y36" s="302" t="s">
        <v>88</v>
      </c>
      <c r="Z36" s="302" t="s">
        <v>88</v>
      </c>
      <c r="AA36" s="302" t="s">
        <v>88</v>
      </c>
      <c r="AB36" s="302" t="s">
        <v>143</v>
      </c>
      <c r="AC36" s="302" t="s">
        <v>88</v>
      </c>
      <c r="AD36" s="302" t="s">
        <v>88</v>
      </c>
      <c r="AE36" s="302" t="s">
        <v>143</v>
      </c>
      <c r="AF36" s="227">
        <v>17</v>
      </c>
      <c r="AG36" s="304" t="s">
        <v>93</v>
      </c>
      <c r="AH36" s="227">
        <v>3</v>
      </c>
      <c r="AI36" s="229" t="s">
        <v>94</v>
      </c>
      <c r="AJ36" s="230">
        <v>5</v>
      </c>
      <c r="AK36" s="246" t="s">
        <v>95</v>
      </c>
      <c r="AL36" s="321" t="s">
        <v>333</v>
      </c>
      <c r="AM36" s="306" t="s">
        <v>334</v>
      </c>
      <c r="AN36" s="305" t="s">
        <v>335</v>
      </c>
      <c r="AO36" s="265" t="s">
        <v>99</v>
      </c>
      <c r="AP36" s="265" t="s">
        <v>260</v>
      </c>
      <c r="AQ36" s="227" t="s">
        <v>102</v>
      </c>
      <c r="AR36" s="227" t="s">
        <v>102</v>
      </c>
      <c r="AS36" s="227" t="s">
        <v>101</v>
      </c>
      <c r="AT36" s="227" t="s">
        <v>102</v>
      </c>
      <c r="AU36" s="227" t="s">
        <v>102</v>
      </c>
      <c r="AV36" s="227" t="s">
        <v>102</v>
      </c>
      <c r="AW36" s="227" t="s">
        <v>102</v>
      </c>
      <c r="AX36" s="227">
        <v>85</v>
      </c>
      <c r="AY36" s="232" t="s">
        <v>148</v>
      </c>
      <c r="AZ36" s="227">
        <v>3</v>
      </c>
      <c r="BA36" s="228" t="s">
        <v>117</v>
      </c>
      <c r="BB36" s="230">
        <v>1</v>
      </c>
      <c r="BC36" s="233" t="s">
        <v>94</v>
      </c>
      <c r="BD36" s="227">
        <v>5</v>
      </c>
      <c r="BE36" s="274" t="s">
        <v>131</v>
      </c>
      <c r="BF36" s="226">
        <v>5</v>
      </c>
      <c r="BG36" s="265" t="s">
        <v>327</v>
      </c>
      <c r="BH36" s="265" t="s">
        <v>123</v>
      </c>
      <c r="BI36" s="337" t="s">
        <v>328</v>
      </c>
      <c r="BJ36" s="349" t="s">
        <v>336</v>
      </c>
      <c r="BK36" s="327"/>
      <c r="BL36" s="226"/>
      <c r="BM36" s="250"/>
      <c r="BN36" s="250"/>
      <c r="BO36" s="168"/>
      <c r="BP36" s="168"/>
      <c r="BQ36" s="167"/>
      <c r="BR36" s="170"/>
      <c r="BS36" s="193"/>
      <c r="BT36" s="173"/>
      <c r="BU36" s="192"/>
      <c r="BV36" s="187"/>
      <c r="BW36" s="172"/>
      <c r="BX36" s="172"/>
      <c r="BY36" s="191"/>
      <c r="BZ36" s="221" t="s">
        <v>108</v>
      </c>
    </row>
    <row r="37" spans="1:78" ht="105" customHeight="1" x14ac:dyDescent="0.25">
      <c r="A37" s="323" t="s">
        <v>318</v>
      </c>
      <c r="B37" s="307" t="s">
        <v>337</v>
      </c>
      <c r="C37" s="316" t="str">
        <f>VLOOKUP(A37,'Fórmulas '!$B$47:$C$68,2,FALSE)</f>
        <v>Realizar la planificación financiera, aplicación y custodia de los recursos financieros de la entidad y gestionar la transferencia de los mismos.</v>
      </c>
      <c r="D37" s="315" t="str">
        <f>VLOOKUP(A37,'Fórmulas '!$F$47:$G$67,2,FALSE)</f>
        <v>Subgerente Administrativo y Financiero</v>
      </c>
      <c r="E37" s="308" t="s">
        <v>338</v>
      </c>
      <c r="F37" s="302" t="s">
        <v>88</v>
      </c>
      <c r="G37" s="302" t="s">
        <v>88</v>
      </c>
      <c r="H37" s="302" t="s">
        <v>102</v>
      </c>
      <c r="I37" s="302" t="s">
        <v>102</v>
      </c>
      <c r="J37" s="302" t="s">
        <v>89</v>
      </c>
      <c r="K37" s="309" t="s">
        <v>339</v>
      </c>
      <c r="L37" s="303" t="s">
        <v>322</v>
      </c>
      <c r="M37" s="302" t="s">
        <v>88</v>
      </c>
      <c r="N37" s="302" t="s">
        <v>88</v>
      </c>
      <c r="O37" s="302" t="s">
        <v>88</v>
      </c>
      <c r="P37" s="302" t="s">
        <v>88</v>
      </c>
      <c r="Q37" s="302" t="s">
        <v>88</v>
      </c>
      <c r="R37" s="302" t="s">
        <v>88</v>
      </c>
      <c r="S37" s="302" t="s">
        <v>88</v>
      </c>
      <c r="T37" s="302" t="s">
        <v>88</v>
      </c>
      <c r="U37" s="302" t="s">
        <v>88</v>
      </c>
      <c r="V37" s="302" t="s">
        <v>88</v>
      </c>
      <c r="W37" s="302" t="s">
        <v>88</v>
      </c>
      <c r="X37" s="302" t="s">
        <v>88</v>
      </c>
      <c r="Y37" s="302" t="s">
        <v>88</v>
      </c>
      <c r="Z37" s="302" t="s">
        <v>88</v>
      </c>
      <c r="AA37" s="302" t="s">
        <v>88</v>
      </c>
      <c r="AB37" s="302" t="s">
        <v>143</v>
      </c>
      <c r="AC37" s="302" t="s">
        <v>88</v>
      </c>
      <c r="AD37" s="302" t="s">
        <v>88</v>
      </c>
      <c r="AE37" s="302" t="s">
        <v>143</v>
      </c>
      <c r="AF37" s="227">
        <v>17</v>
      </c>
      <c r="AG37" s="304" t="s">
        <v>93</v>
      </c>
      <c r="AH37" s="227">
        <v>3</v>
      </c>
      <c r="AI37" s="229" t="s">
        <v>94</v>
      </c>
      <c r="AJ37" s="230">
        <v>5</v>
      </c>
      <c r="AK37" s="246" t="s">
        <v>95</v>
      </c>
      <c r="AL37" s="321" t="s">
        <v>340</v>
      </c>
      <c r="AM37" s="306" t="s">
        <v>341</v>
      </c>
      <c r="AN37" s="305" t="s">
        <v>342</v>
      </c>
      <c r="AO37" s="234" t="s">
        <v>99</v>
      </c>
      <c r="AP37" s="234" t="s">
        <v>260</v>
      </c>
      <c r="AQ37" s="227" t="s">
        <v>102</v>
      </c>
      <c r="AR37" s="227" t="s">
        <v>102</v>
      </c>
      <c r="AS37" s="227" t="s">
        <v>101</v>
      </c>
      <c r="AT37" s="227" t="s">
        <v>102</v>
      </c>
      <c r="AU37" s="227" t="s">
        <v>102</v>
      </c>
      <c r="AV37" s="227" t="s">
        <v>102</v>
      </c>
      <c r="AW37" s="227" t="s">
        <v>102</v>
      </c>
      <c r="AX37" s="227">
        <v>85</v>
      </c>
      <c r="AY37" s="232" t="s">
        <v>148</v>
      </c>
      <c r="AZ37" s="227">
        <v>3</v>
      </c>
      <c r="BA37" s="228" t="s">
        <v>117</v>
      </c>
      <c r="BB37" s="230">
        <v>1</v>
      </c>
      <c r="BC37" s="233" t="s">
        <v>94</v>
      </c>
      <c r="BD37" s="227">
        <v>5</v>
      </c>
      <c r="BE37" s="274" t="s">
        <v>131</v>
      </c>
      <c r="BF37" s="226">
        <v>5</v>
      </c>
      <c r="BG37" s="234" t="s">
        <v>327</v>
      </c>
      <c r="BH37" s="234" t="s">
        <v>123</v>
      </c>
      <c r="BI37" s="251" t="s">
        <v>343</v>
      </c>
      <c r="BJ37" s="252" t="s">
        <v>342</v>
      </c>
      <c r="BK37" s="226"/>
      <c r="BL37" s="226"/>
      <c r="BM37" s="250"/>
      <c r="BN37" s="226"/>
      <c r="BO37" s="168"/>
      <c r="BP37" s="378"/>
      <c r="BQ37" s="167"/>
      <c r="BR37" s="170"/>
      <c r="BS37" s="193"/>
      <c r="BT37" s="173"/>
      <c r="BU37" s="192"/>
      <c r="BV37" s="187"/>
      <c r="BW37" s="192"/>
      <c r="BX37" s="192"/>
      <c r="BY37" s="191"/>
      <c r="BZ37" s="221" t="s">
        <v>108</v>
      </c>
    </row>
    <row r="38" spans="1:78" ht="136.5" customHeight="1" x14ac:dyDescent="0.25">
      <c r="A38" s="315" t="s">
        <v>318</v>
      </c>
      <c r="B38" s="307" t="s">
        <v>344</v>
      </c>
      <c r="C38" s="316" t="str">
        <f>VLOOKUP(A38,'Fórmulas '!$B$47:$C$68,2,FALSE)</f>
        <v>Realizar la planificación financiera, aplicación y custodia de los recursos financieros de la entidad y gestionar la transferencia de los mismos.</v>
      </c>
      <c r="D38" s="315" t="str">
        <f>VLOOKUP(A38,'Fórmulas '!$F$47:$G$67,2,FALSE)</f>
        <v>Subgerente Administrativo y Financiero</v>
      </c>
      <c r="E38" s="321" t="s">
        <v>345</v>
      </c>
      <c r="F38" s="302" t="s">
        <v>88</v>
      </c>
      <c r="G38" s="302" t="s">
        <v>88</v>
      </c>
      <c r="H38" s="302" t="s">
        <v>102</v>
      </c>
      <c r="I38" s="302" t="s">
        <v>102</v>
      </c>
      <c r="J38" s="302" t="s">
        <v>89</v>
      </c>
      <c r="K38" s="321" t="s">
        <v>339</v>
      </c>
      <c r="L38" s="303" t="s">
        <v>322</v>
      </c>
      <c r="M38" s="302" t="s">
        <v>88</v>
      </c>
      <c r="N38" s="302" t="s">
        <v>88</v>
      </c>
      <c r="O38" s="302" t="s">
        <v>88</v>
      </c>
      <c r="P38" s="302" t="s">
        <v>88</v>
      </c>
      <c r="Q38" s="302" t="s">
        <v>88</v>
      </c>
      <c r="R38" s="302" t="s">
        <v>88</v>
      </c>
      <c r="S38" s="302" t="s">
        <v>88</v>
      </c>
      <c r="T38" s="302" t="s">
        <v>88</v>
      </c>
      <c r="U38" s="302" t="s">
        <v>88</v>
      </c>
      <c r="V38" s="302" t="s">
        <v>88</v>
      </c>
      <c r="W38" s="302" t="s">
        <v>88</v>
      </c>
      <c r="X38" s="302" t="s">
        <v>88</v>
      </c>
      <c r="Y38" s="302" t="s">
        <v>88</v>
      </c>
      <c r="Z38" s="302" t="s">
        <v>88</v>
      </c>
      <c r="AA38" s="302" t="s">
        <v>88</v>
      </c>
      <c r="AB38" s="302" t="s">
        <v>143</v>
      </c>
      <c r="AC38" s="302" t="s">
        <v>88</v>
      </c>
      <c r="AD38" s="302" t="s">
        <v>88</v>
      </c>
      <c r="AE38" s="302" t="s">
        <v>143</v>
      </c>
      <c r="AF38" s="227">
        <v>17</v>
      </c>
      <c r="AG38" s="304" t="s">
        <v>93</v>
      </c>
      <c r="AH38" s="227">
        <v>3</v>
      </c>
      <c r="AI38" s="229" t="s">
        <v>94</v>
      </c>
      <c r="AJ38" s="230">
        <v>5</v>
      </c>
      <c r="AK38" s="246" t="s">
        <v>95</v>
      </c>
      <c r="AL38" s="321" t="s">
        <v>346</v>
      </c>
      <c r="AM38" s="351" t="s">
        <v>341</v>
      </c>
      <c r="AN38" s="305" t="s">
        <v>347</v>
      </c>
      <c r="AO38" s="234" t="s">
        <v>99</v>
      </c>
      <c r="AP38" s="234" t="s">
        <v>260</v>
      </c>
      <c r="AQ38" s="227" t="s">
        <v>102</v>
      </c>
      <c r="AR38" s="227" t="s">
        <v>102</v>
      </c>
      <c r="AS38" s="227" t="s">
        <v>101</v>
      </c>
      <c r="AT38" s="227" t="s">
        <v>102</v>
      </c>
      <c r="AU38" s="227" t="s">
        <v>102</v>
      </c>
      <c r="AV38" s="227" t="s">
        <v>102</v>
      </c>
      <c r="AW38" s="227" t="s">
        <v>102</v>
      </c>
      <c r="AX38" s="227">
        <v>85</v>
      </c>
      <c r="AY38" s="232" t="s">
        <v>148</v>
      </c>
      <c r="AZ38" s="227">
        <v>3</v>
      </c>
      <c r="BA38" s="228" t="s">
        <v>117</v>
      </c>
      <c r="BB38" s="230">
        <v>1</v>
      </c>
      <c r="BC38" s="233" t="s">
        <v>94</v>
      </c>
      <c r="BD38" s="227">
        <v>5</v>
      </c>
      <c r="BE38" s="274" t="s">
        <v>131</v>
      </c>
      <c r="BF38" s="226">
        <v>5</v>
      </c>
      <c r="BG38" s="234" t="s">
        <v>327</v>
      </c>
      <c r="BH38" s="234" t="s">
        <v>123</v>
      </c>
      <c r="BI38" s="352" t="s">
        <v>348</v>
      </c>
      <c r="BJ38" s="352" t="s">
        <v>349</v>
      </c>
      <c r="BK38" s="351"/>
      <c r="BL38" s="351"/>
      <c r="BM38" s="250"/>
      <c r="BN38" s="250"/>
      <c r="BO38" s="168"/>
      <c r="BP38" s="168"/>
      <c r="BQ38" s="167"/>
      <c r="BR38" s="190"/>
      <c r="BS38" s="189"/>
      <c r="BT38" s="189"/>
      <c r="BU38" s="182"/>
      <c r="BV38" s="183"/>
      <c r="BW38" s="188"/>
      <c r="BX38" s="188"/>
      <c r="BY38" s="188"/>
      <c r="BZ38" s="221" t="s">
        <v>108</v>
      </c>
    </row>
    <row r="39" spans="1:78" s="181" customFormat="1" ht="120.75" customHeight="1" x14ac:dyDescent="0.3">
      <c r="A39" s="315" t="s">
        <v>318</v>
      </c>
      <c r="B39" s="307" t="s">
        <v>350</v>
      </c>
      <c r="C39" s="316" t="str">
        <f>VLOOKUP(A39,'Fórmulas '!$B$47:$C$68,2,FALSE)</f>
        <v>Realizar la planificación financiera, aplicación y custodia de los recursos financieros de la entidad y gestionar la transferencia de los mismos.</v>
      </c>
      <c r="D39" s="315" t="str">
        <f>VLOOKUP(A39,'Fórmulas '!$F$47:$G$67,2,FALSE)</f>
        <v>Subgerente Administrativo y Financiero</v>
      </c>
      <c r="E39" s="321" t="s">
        <v>338</v>
      </c>
      <c r="F39" s="302" t="s">
        <v>88</v>
      </c>
      <c r="G39" s="302" t="s">
        <v>88</v>
      </c>
      <c r="H39" s="302" t="s">
        <v>102</v>
      </c>
      <c r="I39" s="302" t="s">
        <v>102</v>
      </c>
      <c r="J39" s="302" t="s">
        <v>89</v>
      </c>
      <c r="K39" s="309" t="s">
        <v>339</v>
      </c>
      <c r="L39" s="302" t="s">
        <v>322</v>
      </c>
      <c r="M39" s="302" t="s">
        <v>88</v>
      </c>
      <c r="N39" s="302" t="s">
        <v>88</v>
      </c>
      <c r="O39" s="302" t="s">
        <v>88</v>
      </c>
      <c r="P39" s="302" t="s">
        <v>88</v>
      </c>
      <c r="Q39" s="302" t="s">
        <v>88</v>
      </c>
      <c r="R39" s="302" t="s">
        <v>88</v>
      </c>
      <c r="S39" s="302" t="s">
        <v>88</v>
      </c>
      <c r="T39" s="302" t="s">
        <v>88</v>
      </c>
      <c r="U39" s="302" t="s">
        <v>88</v>
      </c>
      <c r="V39" s="302" t="s">
        <v>88</v>
      </c>
      <c r="W39" s="302" t="s">
        <v>88</v>
      </c>
      <c r="X39" s="302" t="s">
        <v>88</v>
      </c>
      <c r="Y39" s="302" t="s">
        <v>88</v>
      </c>
      <c r="Z39" s="302" t="s">
        <v>88</v>
      </c>
      <c r="AA39" s="302" t="s">
        <v>88</v>
      </c>
      <c r="AB39" s="302" t="s">
        <v>143</v>
      </c>
      <c r="AC39" s="302" t="s">
        <v>88</v>
      </c>
      <c r="AD39" s="302" t="s">
        <v>88</v>
      </c>
      <c r="AE39" s="302" t="s">
        <v>143</v>
      </c>
      <c r="AF39" s="227">
        <v>17</v>
      </c>
      <c r="AG39" s="304" t="s">
        <v>93</v>
      </c>
      <c r="AH39" s="227">
        <v>3</v>
      </c>
      <c r="AI39" s="229" t="s">
        <v>94</v>
      </c>
      <c r="AJ39" s="230">
        <v>5</v>
      </c>
      <c r="AK39" s="246" t="s">
        <v>95</v>
      </c>
      <c r="AL39" s="352" t="s">
        <v>351</v>
      </c>
      <c r="AM39" s="306" t="s">
        <v>352</v>
      </c>
      <c r="AN39" s="305" t="s">
        <v>353</v>
      </c>
      <c r="AO39" s="234" t="s">
        <v>99</v>
      </c>
      <c r="AP39" s="234" t="s">
        <v>260</v>
      </c>
      <c r="AQ39" s="227" t="s">
        <v>102</v>
      </c>
      <c r="AR39" s="227" t="s">
        <v>102</v>
      </c>
      <c r="AS39" s="227" t="s">
        <v>101</v>
      </c>
      <c r="AT39" s="227" t="s">
        <v>102</v>
      </c>
      <c r="AU39" s="227" t="s">
        <v>102</v>
      </c>
      <c r="AV39" s="227" t="s">
        <v>102</v>
      </c>
      <c r="AW39" s="227" t="s">
        <v>102</v>
      </c>
      <c r="AX39" s="227">
        <v>85</v>
      </c>
      <c r="AY39" s="232" t="s">
        <v>148</v>
      </c>
      <c r="AZ39" s="227">
        <v>3</v>
      </c>
      <c r="BA39" s="228" t="s">
        <v>117</v>
      </c>
      <c r="BB39" s="230">
        <v>1</v>
      </c>
      <c r="BC39" s="233" t="s">
        <v>94</v>
      </c>
      <c r="BD39" s="227">
        <v>5</v>
      </c>
      <c r="BE39" s="274" t="s">
        <v>131</v>
      </c>
      <c r="BF39" s="226">
        <v>5</v>
      </c>
      <c r="BG39" s="234" t="s">
        <v>327</v>
      </c>
      <c r="BH39" s="234" t="s">
        <v>123</v>
      </c>
      <c r="BI39" s="352" t="s">
        <v>328</v>
      </c>
      <c r="BJ39" s="352" t="s">
        <v>336</v>
      </c>
      <c r="BK39" s="258"/>
      <c r="BL39" s="226"/>
      <c r="BM39" s="250"/>
      <c r="BN39" s="250"/>
      <c r="BO39" s="168"/>
      <c r="BP39" s="168"/>
      <c r="BQ39" s="167"/>
      <c r="BR39" s="183"/>
      <c r="BS39" s="184"/>
      <c r="BT39" s="184"/>
      <c r="BU39" s="182"/>
      <c r="BV39" s="183"/>
      <c r="BW39" s="182"/>
      <c r="BX39" s="182"/>
      <c r="BY39" s="182"/>
      <c r="BZ39" s="221" t="s">
        <v>108</v>
      </c>
    </row>
    <row r="40" spans="1:78" ht="180.75" customHeight="1" x14ac:dyDescent="0.25">
      <c r="A40" s="315" t="s">
        <v>354</v>
      </c>
      <c r="B40" s="226" t="s">
        <v>355</v>
      </c>
      <c r="C40" s="316" t="str">
        <f>VLOOKUP(A40,'Fórmulas '!$B$47:$C$68,2,FALSE)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D40" s="315" t="str">
        <f>VLOOKUP(A40,'Fórmulas '!$F$47:$G$67,2,FALSE)</f>
        <v>Coordinador de Infraestructura Física</v>
      </c>
      <c r="E40" s="343" t="s">
        <v>356</v>
      </c>
      <c r="F40" s="227" t="s">
        <v>88</v>
      </c>
      <c r="G40" s="227" t="s">
        <v>88</v>
      </c>
      <c r="H40" s="227" t="s">
        <v>88</v>
      </c>
      <c r="I40" s="227" t="s">
        <v>88</v>
      </c>
      <c r="J40" s="227" t="s">
        <v>113</v>
      </c>
      <c r="K40" s="226" t="s">
        <v>357</v>
      </c>
      <c r="L40" s="321" t="s">
        <v>358</v>
      </c>
      <c r="M40" s="227" t="s">
        <v>88</v>
      </c>
      <c r="N40" s="227" t="s">
        <v>102</v>
      </c>
      <c r="O40" s="310" t="s">
        <v>112</v>
      </c>
      <c r="P40" s="223" t="s">
        <v>359</v>
      </c>
      <c r="Q40" s="227" t="s">
        <v>102</v>
      </c>
      <c r="R40" s="227" t="s">
        <v>102</v>
      </c>
      <c r="S40" s="227" t="s">
        <v>102</v>
      </c>
      <c r="T40" s="227" t="s">
        <v>102</v>
      </c>
      <c r="U40" s="227" t="s">
        <v>92</v>
      </c>
      <c r="V40" s="227" t="s">
        <v>102</v>
      </c>
      <c r="W40" s="227" t="s">
        <v>102</v>
      </c>
      <c r="X40" s="227" t="s">
        <v>102</v>
      </c>
      <c r="Y40" s="227" t="s">
        <v>102</v>
      </c>
      <c r="Z40" s="227" t="s">
        <v>88</v>
      </c>
      <c r="AA40" s="227" t="s">
        <v>102</v>
      </c>
      <c r="AB40" s="227" t="s">
        <v>92</v>
      </c>
      <c r="AC40" s="227" t="s">
        <v>88</v>
      </c>
      <c r="AD40" s="227" t="s">
        <v>102</v>
      </c>
      <c r="AE40" s="227" t="s">
        <v>92</v>
      </c>
      <c r="AF40" s="227">
        <v>16</v>
      </c>
      <c r="AG40" s="287" t="s">
        <v>144</v>
      </c>
      <c r="AH40" s="227">
        <v>4</v>
      </c>
      <c r="AI40" s="229" t="s">
        <v>94</v>
      </c>
      <c r="AJ40" s="230">
        <v>5</v>
      </c>
      <c r="AK40" s="246" t="s">
        <v>95</v>
      </c>
      <c r="AL40" s="322" t="s">
        <v>360</v>
      </c>
      <c r="AM40" s="343" t="s">
        <v>361</v>
      </c>
      <c r="AN40" s="340" t="s">
        <v>362</v>
      </c>
      <c r="AO40" s="226" t="s">
        <v>99</v>
      </c>
      <c r="AP40" s="225" t="s">
        <v>100</v>
      </c>
      <c r="AQ40" s="227" t="s">
        <v>102</v>
      </c>
      <c r="AR40" s="227" t="s">
        <v>102</v>
      </c>
      <c r="AS40" s="227" t="s">
        <v>101</v>
      </c>
      <c r="AT40" s="227" t="s">
        <v>102</v>
      </c>
      <c r="AU40" s="227" t="s">
        <v>102</v>
      </c>
      <c r="AV40" s="227" t="s">
        <v>102</v>
      </c>
      <c r="AW40" s="227" t="s">
        <v>102</v>
      </c>
      <c r="AX40" s="227">
        <v>85</v>
      </c>
      <c r="AY40" s="232" t="s">
        <v>148</v>
      </c>
      <c r="AZ40" s="227">
        <v>4</v>
      </c>
      <c r="BA40" s="295" t="s">
        <v>214</v>
      </c>
      <c r="BB40" s="230">
        <v>2</v>
      </c>
      <c r="BC40" s="233" t="s">
        <v>94</v>
      </c>
      <c r="BD40" s="227">
        <v>5</v>
      </c>
      <c r="BE40" s="233" t="s">
        <v>95</v>
      </c>
      <c r="BF40" s="225">
        <v>10</v>
      </c>
      <c r="BG40" s="227" t="s">
        <v>104</v>
      </c>
      <c r="BH40" s="227" t="s">
        <v>363</v>
      </c>
      <c r="BI40" s="316" t="s">
        <v>364</v>
      </c>
      <c r="BJ40" s="270" t="s">
        <v>365</v>
      </c>
      <c r="BK40" s="315"/>
      <c r="BL40" s="353"/>
      <c r="BM40" s="250"/>
      <c r="BN40" s="353"/>
      <c r="BO40" s="168"/>
      <c r="BP40" s="168"/>
      <c r="BQ40" s="167"/>
      <c r="BR40" s="168"/>
      <c r="BS40" s="178"/>
      <c r="BT40" s="180"/>
      <c r="BU40" s="171"/>
      <c r="BV40" s="169"/>
      <c r="BW40" s="167"/>
      <c r="BX40" s="172"/>
      <c r="BY40" s="179"/>
      <c r="BZ40" s="221" t="s">
        <v>108</v>
      </c>
    </row>
    <row r="41" spans="1:78" ht="129.75" customHeight="1" x14ac:dyDescent="0.25">
      <c r="A41" s="315" t="s">
        <v>366</v>
      </c>
      <c r="B41" s="226" t="s">
        <v>367</v>
      </c>
      <c r="C41" s="316" t="str">
        <f>VLOOKUP(A41,'Fórmulas '!$B$47:$C$68,2,FALSE)</f>
        <v>Asegurar un ambiente de control que le permita a la entidad disponer de las condiciones mínimas para el ejercicio del control interno fundamentada en la información, el control y la evaluación, para la toma de decisiones y la mejora continua.</v>
      </c>
      <c r="D41" s="315" t="str">
        <f>VLOOKUP(A41,'Fórmulas '!$F$47:$G$67,2,FALSE)</f>
        <v>Jefe de Control Interno</v>
      </c>
      <c r="E41" s="258" t="s">
        <v>368</v>
      </c>
      <c r="F41" s="234" t="s">
        <v>102</v>
      </c>
      <c r="G41" s="234" t="s">
        <v>102</v>
      </c>
      <c r="H41" s="234" t="s">
        <v>102</v>
      </c>
      <c r="I41" s="234" t="s">
        <v>102</v>
      </c>
      <c r="J41" s="234" t="s">
        <v>89</v>
      </c>
      <c r="K41" s="311" t="s">
        <v>369</v>
      </c>
      <c r="L41" s="330" t="s">
        <v>370</v>
      </c>
      <c r="M41" s="234" t="s">
        <v>102</v>
      </c>
      <c r="N41" s="234" t="s">
        <v>102</v>
      </c>
      <c r="O41" s="234" t="s">
        <v>101</v>
      </c>
      <c r="P41" s="234" t="s">
        <v>101</v>
      </c>
      <c r="Q41" s="234" t="s">
        <v>102</v>
      </c>
      <c r="R41" s="234" t="s">
        <v>102</v>
      </c>
      <c r="S41" s="234" t="s">
        <v>102</v>
      </c>
      <c r="T41" s="234" t="s">
        <v>101</v>
      </c>
      <c r="U41" s="234" t="s">
        <v>102</v>
      </c>
      <c r="V41" s="234" t="s">
        <v>102</v>
      </c>
      <c r="W41" s="234" t="s">
        <v>102</v>
      </c>
      <c r="X41" s="234" t="s">
        <v>102</v>
      </c>
      <c r="Y41" s="234" t="s">
        <v>102</v>
      </c>
      <c r="Z41" s="234" t="s">
        <v>102</v>
      </c>
      <c r="AA41" s="234" t="s">
        <v>102</v>
      </c>
      <c r="AB41" s="234" t="s">
        <v>101</v>
      </c>
      <c r="AC41" s="234" t="s">
        <v>102</v>
      </c>
      <c r="AD41" s="234" t="s">
        <v>101</v>
      </c>
      <c r="AE41" s="234" t="s">
        <v>101</v>
      </c>
      <c r="AF41" s="227">
        <v>13</v>
      </c>
      <c r="AG41" s="241" t="s">
        <v>117</v>
      </c>
      <c r="AH41" s="227">
        <v>1</v>
      </c>
      <c r="AI41" s="229" t="s">
        <v>94</v>
      </c>
      <c r="AJ41" s="230">
        <v>5</v>
      </c>
      <c r="AK41" s="246" t="s">
        <v>95</v>
      </c>
      <c r="AL41" s="322" t="s">
        <v>371</v>
      </c>
      <c r="AM41" s="312" t="s">
        <v>372</v>
      </c>
      <c r="AN41" s="267" t="s">
        <v>373</v>
      </c>
      <c r="AO41" s="234" t="s">
        <v>99</v>
      </c>
      <c r="AP41" s="234" t="s">
        <v>100</v>
      </c>
      <c r="AQ41" s="227" t="s">
        <v>102</v>
      </c>
      <c r="AR41" s="227" t="s">
        <v>102</v>
      </c>
      <c r="AS41" s="227" t="s">
        <v>101</v>
      </c>
      <c r="AT41" s="227" t="s">
        <v>102</v>
      </c>
      <c r="AU41" s="227" t="s">
        <v>102</v>
      </c>
      <c r="AV41" s="227" t="s">
        <v>102</v>
      </c>
      <c r="AW41" s="227" t="s">
        <v>102</v>
      </c>
      <c r="AX41" s="227">
        <v>85</v>
      </c>
      <c r="AY41" s="232" t="s">
        <v>148</v>
      </c>
      <c r="AZ41" s="227">
        <v>1</v>
      </c>
      <c r="BA41" s="228" t="s">
        <v>117</v>
      </c>
      <c r="BB41" s="230">
        <v>1</v>
      </c>
      <c r="BC41" s="313" t="s">
        <v>94</v>
      </c>
      <c r="BD41" s="234">
        <v>5</v>
      </c>
      <c r="BE41" s="233" t="s">
        <v>95</v>
      </c>
      <c r="BF41" s="226">
        <v>5</v>
      </c>
      <c r="BG41" s="234" t="s">
        <v>104</v>
      </c>
      <c r="BH41" s="234" t="s">
        <v>149</v>
      </c>
      <c r="BI41" s="330" t="s">
        <v>374</v>
      </c>
      <c r="BJ41" s="330" t="s">
        <v>375</v>
      </c>
      <c r="BK41" s="250"/>
      <c r="BL41" s="314"/>
      <c r="BM41" s="250"/>
      <c r="BN41" s="367"/>
      <c r="BO41" s="168"/>
      <c r="BP41" s="168"/>
      <c r="BQ41" s="167"/>
      <c r="BR41" s="168"/>
      <c r="BS41" s="178"/>
      <c r="BT41" s="178"/>
      <c r="BU41" s="167"/>
      <c r="BV41" s="177"/>
      <c r="BW41" s="167"/>
      <c r="BX41" s="172"/>
      <c r="BY41" s="174"/>
      <c r="BZ41" s="221" t="s">
        <v>108</v>
      </c>
    </row>
    <row r="42" spans="1:78" ht="217.5" customHeight="1" x14ac:dyDescent="0.25">
      <c r="A42" s="315" t="s">
        <v>366</v>
      </c>
      <c r="B42" s="226" t="s">
        <v>376</v>
      </c>
      <c r="C42" s="316" t="str">
        <f>VLOOKUP(A42,'Fórmulas '!$B$47:$C$68,2,FALSE)</f>
        <v>Asegurar un ambiente de control que le permita a la entidad disponer de las condiciones mínimas para el ejercicio del control interno fundamentada en la información, el control y la evaluación, para la toma de decisiones y la mejora continua.</v>
      </c>
      <c r="D42" s="315" t="str">
        <f>VLOOKUP(A42,'Fórmulas '!$F$47:$G$67,2,FALSE)</f>
        <v>Jefe de Control Interno</v>
      </c>
      <c r="E42" s="343" t="s">
        <v>368</v>
      </c>
      <c r="F42" s="234" t="s">
        <v>102</v>
      </c>
      <c r="G42" s="234" t="s">
        <v>102</v>
      </c>
      <c r="H42" s="234" t="s">
        <v>102</v>
      </c>
      <c r="I42" s="234" t="s">
        <v>102</v>
      </c>
      <c r="J42" s="234" t="s">
        <v>89</v>
      </c>
      <c r="K42" s="311" t="s">
        <v>377</v>
      </c>
      <c r="L42" s="330" t="s">
        <v>370</v>
      </c>
      <c r="M42" s="234" t="s">
        <v>102</v>
      </c>
      <c r="N42" s="234" t="s">
        <v>102</v>
      </c>
      <c r="O42" s="234" t="s">
        <v>101</v>
      </c>
      <c r="P42" s="234" t="s">
        <v>101</v>
      </c>
      <c r="Q42" s="234" t="s">
        <v>102</v>
      </c>
      <c r="R42" s="234" t="s">
        <v>102</v>
      </c>
      <c r="S42" s="234" t="s">
        <v>102</v>
      </c>
      <c r="T42" s="234" t="s">
        <v>101</v>
      </c>
      <c r="U42" s="234" t="s">
        <v>102</v>
      </c>
      <c r="V42" s="234" t="s">
        <v>102</v>
      </c>
      <c r="W42" s="234" t="s">
        <v>102</v>
      </c>
      <c r="X42" s="234" t="s">
        <v>102</v>
      </c>
      <c r="Y42" s="234" t="s">
        <v>102</v>
      </c>
      <c r="Z42" s="234" t="s">
        <v>102</v>
      </c>
      <c r="AA42" s="234" t="s">
        <v>102</v>
      </c>
      <c r="AB42" s="234" t="s">
        <v>101</v>
      </c>
      <c r="AC42" s="234" t="s">
        <v>102</v>
      </c>
      <c r="AD42" s="234" t="s">
        <v>101</v>
      </c>
      <c r="AE42" s="234" t="s">
        <v>101</v>
      </c>
      <c r="AF42" s="227">
        <v>13</v>
      </c>
      <c r="AG42" s="241" t="s">
        <v>117</v>
      </c>
      <c r="AH42" s="227">
        <v>1</v>
      </c>
      <c r="AI42" s="229" t="s">
        <v>94</v>
      </c>
      <c r="AJ42" s="230">
        <v>5</v>
      </c>
      <c r="AK42" s="246" t="s">
        <v>95</v>
      </c>
      <c r="AL42" s="322" t="s">
        <v>378</v>
      </c>
      <c r="AM42" s="312" t="s">
        <v>372</v>
      </c>
      <c r="AN42" s="330" t="s">
        <v>379</v>
      </c>
      <c r="AO42" s="234" t="s">
        <v>99</v>
      </c>
      <c r="AP42" s="234" t="s">
        <v>213</v>
      </c>
      <c r="AQ42" s="227" t="s">
        <v>102</v>
      </c>
      <c r="AR42" s="227" t="s">
        <v>102</v>
      </c>
      <c r="AS42" s="227" t="s">
        <v>101</v>
      </c>
      <c r="AT42" s="227" t="s">
        <v>102</v>
      </c>
      <c r="AU42" s="227" t="s">
        <v>102</v>
      </c>
      <c r="AV42" s="227" t="s">
        <v>102</v>
      </c>
      <c r="AW42" s="227" t="s">
        <v>102</v>
      </c>
      <c r="AX42" s="227">
        <v>85</v>
      </c>
      <c r="AY42" s="232" t="s">
        <v>148</v>
      </c>
      <c r="AZ42" s="227">
        <v>1</v>
      </c>
      <c r="BA42" s="228" t="s">
        <v>117</v>
      </c>
      <c r="BB42" s="230">
        <v>1</v>
      </c>
      <c r="BC42" s="313" t="s">
        <v>94</v>
      </c>
      <c r="BD42" s="234">
        <v>5</v>
      </c>
      <c r="BE42" s="233" t="s">
        <v>95</v>
      </c>
      <c r="BF42" s="226">
        <v>5</v>
      </c>
      <c r="BG42" s="234" t="s">
        <v>104</v>
      </c>
      <c r="BH42" s="234" t="s">
        <v>149</v>
      </c>
      <c r="BI42" s="242" t="s">
        <v>380</v>
      </c>
      <c r="BJ42" s="252" t="s">
        <v>381</v>
      </c>
      <c r="BK42" s="226"/>
      <c r="BL42" s="252"/>
      <c r="BM42" s="250"/>
      <c r="BN42" s="252"/>
      <c r="BO42" s="168"/>
      <c r="BP42" s="168"/>
      <c r="BQ42" s="167"/>
      <c r="BR42" s="170"/>
      <c r="BS42" s="176"/>
      <c r="BT42" s="169"/>
      <c r="BU42" s="171"/>
      <c r="BV42" s="169"/>
      <c r="BW42" s="171"/>
      <c r="BX42" s="175"/>
      <c r="BY42" s="174"/>
      <c r="BZ42" s="221" t="s">
        <v>108</v>
      </c>
    </row>
    <row r="43" spans="1:78" ht="230.25" customHeight="1" x14ac:dyDescent="0.25">
      <c r="A43" s="315" t="s">
        <v>382</v>
      </c>
      <c r="B43" s="226" t="s">
        <v>383</v>
      </c>
      <c r="C43" s="316" t="str">
        <f>VLOOKUP(A43,'Fórmulas '!$B$47:$C$68,2,FALSE)</f>
        <v>Identificar y desarrollar las potencialidades de mejora en los procesos institucionales a partir del seguimiento y evaluación de la gestión.</v>
      </c>
      <c r="D43" s="315" t="str">
        <f>VLOOKUP(A43,'Fórmulas '!$F$47:$G$67,2,FALSE)</f>
        <v>Jefe Oficina Asesora de Planeación</v>
      </c>
      <c r="E43" s="267" t="s">
        <v>384</v>
      </c>
      <c r="F43" s="234" t="s">
        <v>112</v>
      </c>
      <c r="G43" s="234" t="s">
        <v>112</v>
      </c>
      <c r="H43" s="234" t="s">
        <v>112</v>
      </c>
      <c r="I43" s="234" t="s">
        <v>112</v>
      </c>
      <c r="J43" s="234" t="s">
        <v>113</v>
      </c>
      <c r="K43" s="251" t="s">
        <v>385</v>
      </c>
      <c r="L43" s="267" t="s">
        <v>386</v>
      </c>
      <c r="M43" s="234" t="s">
        <v>88</v>
      </c>
      <c r="N43" s="234" t="s">
        <v>88</v>
      </c>
      <c r="O43" s="234" t="s">
        <v>92</v>
      </c>
      <c r="P43" s="234" t="s">
        <v>92</v>
      </c>
      <c r="Q43" s="234" t="s">
        <v>88</v>
      </c>
      <c r="R43" s="234" t="s">
        <v>88</v>
      </c>
      <c r="S43" s="234" t="s">
        <v>88</v>
      </c>
      <c r="T43" s="235" t="s">
        <v>92</v>
      </c>
      <c r="U43" s="234" t="s">
        <v>88</v>
      </c>
      <c r="V43" s="234" t="s">
        <v>88</v>
      </c>
      <c r="W43" s="234" t="s">
        <v>88</v>
      </c>
      <c r="X43" s="234" t="s">
        <v>88</v>
      </c>
      <c r="Y43" s="234" t="s">
        <v>92</v>
      </c>
      <c r="Z43" s="234" t="s">
        <v>88</v>
      </c>
      <c r="AA43" s="234" t="s">
        <v>88</v>
      </c>
      <c r="AB43" s="234" t="s">
        <v>92</v>
      </c>
      <c r="AC43" s="234" t="s">
        <v>88</v>
      </c>
      <c r="AD43" s="234" t="s">
        <v>92</v>
      </c>
      <c r="AE43" s="234" t="s">
        <v>92</v>
      </c>
      <c r="AF43" s="227">
        <v>12</v>
      </c>
      <c r="AG43" s="243" t="s">
        <v>214</v>
      </c>
      <c r="AH43" s="227">
        <v>2</v>
      </c>
      <c r="AI43" s="229" t="s">
        <v>94</v>
      </c>
      <c r="AJ43" s="230">
        <v>5</v>
      </c>
      <c r="AK43" s="246" t="s">
        <v>95</v>
      </c>
      <c r="AL43" s="311" t="s">
        <v>387</v>
      </c>
      <c r="AM43" s="312" t="s">
        <v>388</v>
      </c>
      <c r="AN43" s="314" t="s">
        <v>389</v>
      </c>
      <c r="AO43" s="234" t="s">
        <v>99</v>
      </c>
      <c r="AP43" s="234" t="s">
        <v>100</v>
      </c>
      <c r="AQ43" s="227" t="s">
        <v>102</v>
      </c>
      <c r="AR43" s="227" t="s">
        <v>102</v>
      </c>
      <c r="AS43" s="227" t="s">
        <v>101</v>
      </c>
      <c r="AT43" s="227" t="s">
        <v>102</v>
      </c>
      <c r="AU43" s="227" t="s">
        <v>102</v>
      </c>
      <c r="AV43" s="227" t="s">
        <v>102</v>
      </c>
      <c r="AW43" s="227" t="s">
        <v>102</v>
      </c>
      <c r="AX43" s="227">
        <v>85</v>
      </c>
      <c r="AY43" s="232" t="s">
        <v>148</v>
      </c>
      <c r="AZ43" s="227">
        <v>2</v>
      </c>
      <c r="BA43" s="228" t="s">
        <v>117</v>
      </c>
      <c r="BB43" s="230">
        <v>1</v>
      </c>
      <c r="BC43" s="313" t="s">
        <v>94</v>
      </c>
      <c r="BD43" s="234">
        <v>5</v>
      </c>
      <c r="BE43" s="274" t="s">
        <v>131</v>
      </c>
      <c r="BF43" s="250">
        <f t="shared" si="3"/>
        <v>5</v>
      </c>
      <c r="BG43" s="226">
        <v>5</v>
      </c>
      <c r="BH43" s="234" t="s">
        <v>327</v>
      </c>
      <c r="BI43" s="234" t="s">
        <v>188</v>
      </c>
      <c r="BJ43" s="242" t="s">
        <v>390</v>
      </c>
      <c r="BK43" s="345"/>
      <c r="BL43" s="277"/>
      <c r="BM43" s="250"/>
      <c r="BN43" s="369"/>
      <c r="BO43" s="168"/>
      <c r="BP43" s="168"/>
      <c r="BQ43" s="167"/>
      <c r="BR43" s="169"/>
      <c r="BS43" s="171"/>
      <c r="BT43" s="170"/>
      <c r="BU43" s="171"/>
      <c r="BV43" s="170"/>
      <c r="BW43" s="172"/>
      <c r="BX43" s="172"/>
      <c r="BY43" s="171"/>
      <c r="BZ43" s="221" t="s">
        <v>108</v>
      </c>
    </row>
    <row r="44" spans="1:78" ht="24" customHeight="1" x14ac:dyDescent="0.25">
      <c r="A44" s="170"/>
      <c r="B44" s="250"/>
      <c r="C44" s="316"/>
      <c r="D44" s="315"/>
      <c r="E44" s="343"/>
      <c r="F44" s="345"/>
      <c r="G44" s="345"/>
      <c r="H44" s="345"/>
      <c r="I44" s="345"/>
      <c r="J44" s="345"/>
      <c r="K44" s="252"/>
      <c r="L44" s="252"/>
      <c r="M44" s="345"/>
      <c r="N44" s="345"/>
      <c r="O44" s="345"/>
      <c r="P44" s="345"/>
      <c r="Q44" s="345"/>
      <c r="R44" s="345"/>
      <c r="S44" s="345"/>
      <c r="T44" s="345"/>
      <c r="U44" s="345"/>
      <c r="V44" s="345"/>
      <c r="W44" s="345"/>
      <c r="X44" s="345"/>
      <c r="Y44" s="345"/>
      <c r="Z44" s="345"/>
      <c r="AA44" s="345"/>
      <c r="AB44" s="345"/>
      <c r="AC44" s="345"/>
      <c r="AD44" s="345"/>
      <c r="AE44" s="345"/>
      <c r="AF44" s="227"/>
      <c r="AG44" s="370"/>
      <c r="AH44" s="227"/>
      <c r="AI44" s="227"/>
      <c r="AJ44" s="248"/>
      <c r="AK44" s="327"/>
      <c r="AL44" s="311"/>
      <c r="AM44" s="324"/>
      <c r="AN44" s="284"/>
      <c r="AO44" s="345"/>
      <c r="AP44" s="345"/>
      <c r="AQ44" s="227"/>
      <c r="AR44" s="227"/>
      <c r="AS44" s="227"/>
      <c r="AT44" s="227"/>
      <c r="AU44" s="227"/>
      <c r="AV44" s="227"/>
      <c r="AW44" s="227"/>
      <c r="AX44" s="227"/>
      <c r="AY44" s="232"/>
      <c r="AZ44" s="227"/>
      <c r="BA44" s="227"/>
      <c r="BB44" s="248"/>
      <c r="BC44" s="249"/>
      <c r="BD44" s="227"/>
      <c r="BE44" s="249"/>
      <c r="BF44" s="250"/>
      <c r="BG44" s="345"/>
      <c r="BH44" s="345"/>
      <c r="BI44" s="316"/>
      <c r="BJ44" s="248"/>
      <c r="BK44" s="248"/>
      <c r="BL44" s="248"/>
      <c r="BM44" s="250"/>
      <c r="BN44" s="250"/>
      <c r="BO44" s="167"/>
      <c r="BP44" s="168"/>
      <c r="BQ44" s="167"/>
      <c r="BR44" s="177"/>
      <c r="BS44" s="167"/>
      <c r="BT44" s="168"/>
      <c r="BU44" s="167"/>
      <c r="BV44" s="168"/>
      <c r="BW44" s="238"/>
      <c r="BX44" s="238"/>
      <c r="BY44" s="167"/>
      <c r="BZ44" s="221"/>
    </row>
    <row r="45" spans="1:78" ht="24" customHeight="1" x14ac:dyDescent="0.25">
      <c r="A45" s="170"/>
      <c r="B45" s="250"/>
      <c r="C45" s="316"/>
      <c r="D45" s="315"/>
      <c r="E45" s="343"/>
      <c r="F45" s="345"/>
      <c r="G45" s="345"/>
      <c r="H45" s="345"/>
      <c r="I45" s="345"/>
      <c r="J45" s="345"/>
      <c r="K45" s="252"/>
      <c r="L45" s="252"/>
      <c r="M45" s="345"/>
      <c r="N45" s="345"/>
      <c r="O45" s="345"/>
      <c r="P45" s="345"/>
      <c r="Q45" s="345"/>
      <c r="R45" s="345"/>
      <c r="S45" s="345"/>
      <c r="T45" s="345"/>
      <c r="U45" s="345"/>
      <c r="V45" s="345"/>
      <c r="W45" s="345"/>
      <c r="X45" s="345"/>
      <c r="Y45" s="345"/>
      <c r="Z45" s="345"/>
      <c r="AA45" s="345"/>
      <c r="AB45" s="345"/>
      <c r="AC45" s="345"/>
      <c r="AD45" s="345"/>
      <c r="AE45" s="345"/>
      <c r="AF45" s="227"/>
      <c r="AG45" s="370"/>
      <c r="AH45" s="227"/>
      <c r="AI45" s="227"/>
      <c r="AJ45" s="248"/>
      <c r="AK45" s="327"/>
      <c r="AL45" s="311"/>
      <c r="AM45" s="324"/>
      <c r="AN45" s="284"/>
      <c r="AO45" s="345"/>
      <c r="AP45" s="345"/>
      <c r="AQ45" s="227"/>
      <c r="AR45" s="227"/>
      <c r="AS45" s="227"/>
      <c r="AT45" s="227"/>
      <c r="AU45" s="227"/>
      <c r="AV45" s="227"/>
      <c r="AW45" s="227"/>
      <c r="AX45" s="227"/>
      <c r="AY45" s="232"/>
      <c r="AZ45" s="227"/>
      <c r="BA45" s="227"/>
      <c r="BB45" s="248"/>
      <c r="BC45" s="249"/>
      <c r="BD45" s="227"/>
      <c r="BE45" s="249"/>
      <c r="BF45" s="250"/>
      <c r="BG45" s="345"/>
      <c r="BH45" s="345"/>
      <c r="BI45" s="316"/>
      <c r="BJ45" s="248"/>
      <c r="BK45" s="248"/>
      <c r="BL45" s="248"/>
      <c r="BM45" s="250"/>
      <c r="BN45" s="250"/>
      <c r="BO45" s="167"/>
      <c r="BP45" s="168"/>
      <c r="BQ45" s="167"/>
      <c r="BR45" s="177"/>
      <c r="BS45" s="167"/>
      <c r="BT45" s="168"/>
      <c r="BU45" s="167"/>
      <c r="BV45" s="168"/>
      <c r="BW45" s="238"/>
      <c r="BX45" s="238"/>
      <c r="BY45" s="167"/>
      <c r="BZ45" s="221"/>
    </row>
    <row r="46" spans="1:78" ht="24" customHeight="1" x14ac:dyDescent="0.25">
      <c r="A46" s="170"/>
      <c r="B46" s="250"/>
      <c r="C46" s="316"/>
      <c r="D46" s="315"/>
      <c r="E46" s="343"/>
      <c r="F46" s="345"/>
      <c r="G46" s="345"/>
      <c r="H46" s="345"/>
      <c r="I46" s="345"/>
      <c r="J46" s="345"/>
      <c r="K46" s="252"/>
      <c r="L46" s="252"/>
      <c r="M46" s="345"/>
      <c r="N46" s="345"/>
      <c r="O46" s="345"/>
      <c r="P46" s="345"/>
      <c r="Q46" s="345"/>
      <c r="R46" s="345"/>
      <c r="S46" s="345"/>
      <c r="T46" s="345"/>
      <c r="U46" s="345"/>
      <c r="V46" s="345"/>
      <c r="W46" s="345"/>
      <c r="X46" s="345"/>
      <c r="Y46" s="345"/>
      <c r="Z46" s="345"/>
      <c r="AA46" s="345"/>
      <c r="AB46" s="345"/>
      <c r="AC46" s="345"/>
      <c r="AD46" s="345"/>
      <c r="AE46" s="345"/>
      <c r="AF46" s="227"/>
      <c r="AG46" s="370"/>
      <c r="AH46" s="227"/>
      <c r="AI46" s="227"/>
      <c r="AJ46" s="248"/>
      <c r="AK46" s="327"/>
      <c r="AL46" s="311"/>
      <c r="AM46" s="324"/>
      <c r="AN46" s="284"/>
      <c r="AO46" s="345"/>
      <c r="AP46" s="345"/>
      <c r="AQ46" s="227"/>
      <c r="AR46" s="227"/>
      <c r="AS46" s="227"/>
      <c r="AT46" s="227"/>
      <c r="AU46" s="227"/>
      <c r="AV46" s="227"/>
      <c r="AW46" s="227"/>
      <c r="AX46" s="227"/>
      <c r="AY46" s="232"/>
      <c r="AZ46" s="227"/>
      <c r="BA46" s="227"/>
      <c r="BB46" s="248"/>
      <c r="BC46" s="249"/>
      <c r="BD46" s="227"/>
      <c r="BE46" s="249"/>
      <c r="BF46" s="250"/>
      <c r="BG46" s="345"/>
      <c r="BH46" s="345"/>
      <c r="BI46" s="316"/>
      <c r="BJ46" s="248"/>
      <c r="BK46" s="248"/>
      <c r="BL46" s="248"/>
      <c r="BM46" s="250"/>
      <c r="BN46" s="250"/>
      <c r="BO46" s="167"/>
      <c r="BP46" s="168"/>
      <c r="BQ46" s="167"/>
      <c r="BR46" s="177"/>
      <c r="BS46" s="167"/>
      <c r="BT46" s="168"/>
      <c r="BU46" s="167"/>
      <c r="BV46" s="168"/>
      <c r="BW46" s="238"/>
      <c r="BX46" s="238"/>
      <c r="BY46" s="167"/>
      <c r="BZ46" s="221"/>
    </row>
    <row r="47" spans="1:78" ht="24" customHeight="1" x14ac:dyDescent="0.25">
      <c r="A47" s="170"/>
      <c r="B47" s="250"/>
      <c r="C47" s="316"/>
      <c r="D47" s="315"/>
      <c r="E47" s="343"/>
      <c r="F47" s="345"/>
      <c r="G47" s="345"/>
      <c r="H47" s="345"/>
      <c r="I47" s="345"/>
      <c r="J47" s="345"/>
      <c r="K47" s="252"/>
      <c r="L47" s="252"/>
      <c r="M47" s="345"/>
      <c r="N47" s="345"/>
      <c r="O47" s="345"/>
      <c r="P47" s="345"/>
      <c r="Q47" s="345"/>
      <c r="R47" s="345"/>
      <c r="S47" s="345"/>
      <c r="T47" s="345"/>
      <c r="U47" s="345"/>
      <c r="V47" s="345"/>
      <c r="W47" s="345"/>
      <c r="X47" s="345"/>
      <c r="Y47" s="345"/>
      <c r="Z47" s="345"/>
      <c r="AA47" s="345"/>
      <c r="AB47" s="345"/>
      <c r="AC47" s="345"/>
      <c r="AD47" s="345"/>
      <c r="AE47" s="345"/>
      <c r="AF47" s="227"/>
      <c r="AG47" s="370"/>
      <c r="AH47" s="227"/>
      <c r="AI47" s="227"/>
      <c r="AJ47" s="248"/>
      <c r="AK47" s="327"/>
      <c r="AL47" s="311"/>
      <c r="AM47" s="324"/>
      <c r="AN47" s="284"/>
      <c r="AO47" s="345"/>
      <c r="AP47" s="345"/>
      <c r="AQ47" s="227"/>
      <c r="AR47" s="227"/>
      <c r="AS47" s="227"/>
      <c r="AT47" s="227"/>
      <c r="AU47" s="227"/>
      <c r="AV47" s="227"/>
      <c r="AW47" s="227"/>
      <c r="AX47" s="227"/>
      <c r="AY47" s="232"/>
      <c r="AZ47" s="227"/>
      <c r="BA47" s="227"/>
      <c r="BB47" s="248"/>
      <c r="BC47" s="249"/>
      <c r="BD47" s="227"/>
      <c r="BE47" s="249"/>
      <c r="BF47" s="250"/>
      <c r="BG47" s="345"/>
      <c r="BH47" s="345"/>
      <c r="BI47" s="316"/>
      <c r="BJ47" s="248"/>
      <c r="BK47" s="248"/>
      <c r="BL47" s="248"/>
      <c r="BM47" s="250"/>
      <c r="BN47" s="250"/>
      <c r="BO47" s="167"/>
      <c r="BP47" s="168"/>
      <c r="BQ47" s="167"/>
      <c r="BR47" s="177"/>
      <c r="BS47" s="167"/>
      <c r="BT47" s="168"/>
      <c r="BU47" s="167"/>
      <c r="BV47" s="168"/>
      <c r="BW47" s="238"/>
      <c r="BX47" s="238"/>
      <c r="BY47" s="167"/>
      <c r="BZ47" s="221"/>
    </row>
    <row r="48" spans="1:78" ht="24" customHeight="1" x14ac:dyDescent="0.25">
      <c r="A48" s="170"/>
      <c r="B48" s="250"/>
      <c r="C48" s="316"/>
      <c r="D48" s="315"/>
      <c r="E48" s="343"/>
      <c r="F48" s="345"/>
      <c r="G48" s="345"/>
      <c r="H48" s="345"/>
      <c r="I48" s="345"/>
      <c r="J48" s="345"/>
      <c r="K48" s="252"/>
      <c r="L48" s="252"/>
      <c r="M48" s="345"/>
      <c r="N48" s="345"/>
      <c r="O48" s="345"/>
      <c r="P48" s="345"/>
      <c r="Q48" s="345"/>
      <c r="R48" s="345"/>
      <c r="S48" s="345"/>
      <c r="T48" s="345"/>
      <c r="U48" s="345"/>
      <c r="V48" s="345"/>
      <c r="W48" s="345"/>
      <c r="X48" s="345"/>
      <c r="Y48" s="345"/>
      <c r="Z48" s="345"/>
      <c r="AA48" s="345"/>
      <c r="AB48" s="345"/>
      <c r="AC48" s="345"/>
      <c r="AD48" s="345"/>
      <c r="AE48" s="345"/>
      <c r="AF48" s="227"/>
      <c r="AG48" s="370"/>
      <c r="AH48" s="227"/>
      <c r="AI48" s="227"/>
      <c r="AJ48" s="248"/>
      <c r="AK48" s="327"/>
      <c r="AL48" s="311"/>
      <c r="AM48" s="324"/>
      <c r="AN48" s="284"/>
      <c r="AO48" s="345"/>
      <c r="AP48" s="345"/>
      <c r="AQ48" s="227"/>
      <c r="AR48" s="227"/>
      <c r="AS48" s="227"/>
      <c r="AT48" s="227"/>
      <c r="AU48" s="227"/>
      <c r="AV48" s="227"/>
      <c r="AW48" s="227"/>
      <c r="AX48" s="227"/>
      <c r="AY48" s="232"/>
      <c r="AZ48" s="227"/>
      <c r="BA48" s="227"/>
      <c r="BB48" s="248"/>
      <c r="BC48" s="249"/>
      <c r="BD48" s="227"/>
      <c r="BE48" s="249"/>
      <c r="BF48" s="250"/>
      <c r="BG48" s="345"/>
      <c r="BH48" s="345"/>
      <c r="BI48" s="316"/>
      <c r="BJ48" s="248"/>
      <c r="BK48" s="248"/>
      <c r="BL48" s="248"/>
      <c r="BM48" s="250"/>
      <c r="BN48" s="250"/>
      <c r="BO48" s="167"/>
      <c r="BP48" s="168"/>
      <c r="BQ48" s="167"/>
      <c r="BR48" s="177"/>
      <c r="BS48" s="167"/>
      <c r="BT48" s="168"/>
      <c r="BU48" s="167"/>
      <c r="BV48" s="168"/>
      <c r="BW48" s="238"/>
      <c r="BX48" s="238"/>
      <c r="BY48" s="167"/>
      <c r="BZ48" s="221"/>
    </row>
    <row r="49" spans="1:78" ht="24" customHeight="1" x14ac:dyDescent="0.25">
      <c r="A49" s="170"/>
      <c r="B49" s="250"/>
      <c r="C49" s="316"/>
      <c r="D49" s="315"/>
      <c r="E49" s="343"/>
      <c r="F49" s="345"/>
      <c r="G49" s="345"/>
      <c r="H49" s="345"/>
      <c r="I49" s="345"/>
      <c r="J49" s="345"/>
      <c r="K49" s="252"/>
      <c r="L49" s="252"/>
      <c r="M49" s="345"/>
      <c r="N49" s="345"/>
      <c r="O49" s="345"/>
      <c r="P49" s="345"/>
      <c r="Q49" s="345"/>
      <c r="R49" s="345"/>
      <c r="S49" s="345"/>
      <c r="T49" s="345"/>
      <c r="U49" s="345"/>
      <c r="V49" s="345"/>
      <c r="W49" s="345"/>
      <c r="X49" s="345"/>
      <c r="Y49" s="345"/>
      <c r="Z49" s="345"/>
      <c r="AA49" s="345"/>
      <c r="AB49" s="345"/>
      <c r="AC49" s="345"/>
      <c r="AD49" s="345"/>
      <c r="AE49" s="345"/>
      <c r="AF49" s="227"/>
      <c r="AG49" s="370"/>
      <c r="AH49" s="227"/>
      <c r="AI49" s="227"/>
      <c r="AJ49" s="248"/>
      <c r="AK49" s="327"/>
      <c r="AL49" s="311"/>
      <c r="AM49" s="324"/>
      <c r="AN49" s="284"/>
      <c r="AO49" s="345"/>
      <c r="AP49" s="345"/>
      <c r="AQ49" s="227"/>
      <c r="AR49" s="227"/>
      <c r="AS49" s="227"/>
      <c r="AT49" s="227"/>
      <c r="AU49" s="227"/>
      <c r="AV49" s="227"/>
      <c r="AW49" s="227"/>
      <c r="AX49" s="227"/>
      <c r="AY49" s="232"/>
      <c r="AZ49" s="227"/>
      <c r="BA49" s="227"/>
      <c r="BB49" s="248"/>
      <c r="BC49" s="249"/>
      <c r="BD49" s="227"/>
      <c r="BE49" s="249"/>
      <c r="BF49" s="250"/>
      <c r="BG49" s="345"/>
      <c r="BH49" s="345"/>
      <c r="BI49" s="316"/>
      <c r="BJ49" s="248"/>
      <c r="BK49" s="248"/>
      <c r="BL49" s="248"/>
      <c r="BM49" s="250"/>
      <c r="BN49" s="250"/>
      <c r="BO49" s="167"/>
      <c r="BP49" s="168"/>
      <c r="BQ49" s="167"/>
      <c r="BR49" s="177"/>
      <c r="BS49" s="167"/>
      <c r="BT49" s="168"/>
      <c r="BU49" s="167"/>
      <c r="BV49" s="168"/>
      <c r="BW49" s="238"/>
      <c r="BX49" s="238"/>
      <c r="BY49" s="167"/>
      <c r="BZ49" s="221"/>
    </row>
    <row r="50" spans="1:78" ht="24" customHeight="1" x14ac:dyDescent="0.25">
      <c r="A50" s="170"/>
      <c r="B50" s="250"/>
      <c r="C50" s="316"/>
      <c r="D50" s="315"/>
      <c r="E50" s="343"/>
      <c r="F50" s="345"/>
      <c r="G50" s="345"/>
      <c r="H50" s="345"/>
      <c r="I50" s="345"/>
      <c r="J50" s="345"/>
      <c r="K50" s="252"/>
      <c r="L50" s="252"/>
      <c r="M50" s="345"/>
      <c r="N50" s="345"/>
      <c r="O50" s="345"/>
      <c r="P50" s="345"/>
      <c r="Q50" s="345"/>
      <c r="R50" s="345"/>
      <c r="S50" s="345"/>
      <c r="T50" s="345"/>
      <c r="U50" s="345"/>
      <c r="V50" s="345"/>
      <c r="W50" s="345"/>
      <c r="X50" s="345"/>
      <c r="Y50" s="345"/>
      <c r="Z50" s="345"/>
      <c r="AA50" s="345"/>
      <c r="AB50" s="345"/>
      <c r="AC50" s="345"/>
      <c r="AD50" s="345"/>
      <c r="AE50" s="345"/>
      <c r="AF50" s="227"/>
      <c r="AG50" s="370"/>
      <c r="AH50" s="227"/>
      <c r="AI50" s="227"/>
      <c r="AJ50" s="248"/>
      <c r="AK50" s="327"/>
      <c r="AL50" s="311"/>
      <c r="AM50" s="324"/>
      <c r="AN50" s="284"/>
      <c r="AO50" s="345"/>
      <c r="AP50" s="345"/>
      <c r="AQ50" s="227"/>
      <c r="AR50" s="227"/>
      <c r="AS50" s="227"/>
      <c r="AT50" s="227"/>
      <c r="AU50" s="227"/>
      <c r="AV50" s="227"/>
      <c r="AW50" s="227"/>
      <c r="AX50" s="227"/>
      <c r="AY50" s="232"/>
      <c r="AZ50" s="227"/>
      <c r="BA50" s="227"/>
      <c r="BB50" s="248"/>
      <c r="BC50" s="249"/>
      <c r="BD50" s="227"/>
      <c r="BE50" s="249"/>
      <c r="BF50" s="250"/>
      <c r="BG50" s="345"/>
      <c r="BH50" s="345"/>
      <c r="BI50" s="316"/>
      <c r="BJ50" s="248"/>
      <c r="BK50" s="248"/>
      <c r="BL50" s="248"/>
      <c r="BM50" s="250"/>
      <c r="BN50" s="250"/>
      <c r="BO50" s="167"/>
      <c r="BP50" s="168"/>
      <c r="BQ50" s="167"/>
      <c r="BR50" s="177"/>
      <c r="BS50" s="167"/>
      <c r="BT50" s="168"/>
      <c r="BU50" s="167"/>
      <c r="BV50" s="168"/>
      <c r="BW50" s="238"/>
      <c r="BX50" s="238"/>
      <c r="BY50" s="167"/>
      <c r="BZ50" s="221"/>
    </row>
    <row r="51" spans="1:78" ht="24" customHeight="1" x14ac:dyDescent="0.25">
      <c r="A51" s="170"/>
      <c r="B51" s="250"/>
      <c r="C51" s="316" t="e">
        <f>VLOOKUP(A51,'Fórmulas '!$B$47:$C$68,2,FALSE)</f>
        <v>#N/A</v>
      </c>
      <c r="D51" s="315" t="e">
        <f>VLOOKUP(A51,'Fórmulas '!$F$47:$G$67,2,FALSE)</f>
        <v>#N/A</v>
      </c>
      <c r="E51" s="343"/>
      <c r="F51" s="345"/>
      <c r="G51" s="345"/>
      <c r="H51" s="345"/>
      <c r="I51" s="345"/>
      <c r="J51" s="345"/>
      <c r="K51" s="316"/>
      <c r="L51" s="316"/>
      <c r="M51" s="345"/>
      <c r="N51" s="345"/>
      <c r="O51" s="345"/>
      <c r="P51" s="345"/>
      <c r="Q51" s="345"/>
      <c r="R51" s="345"/>
      <c r="S51" s="345"/>
      <c r="T51" s="345"/>
      <c r="U51" s="345"/>
      <c r="V51" s="345"/>
      <c r="W51" s="345"/>
      <c r="X51" s="345"/>
      <c r="Y51" s="345"/>
      <c r="Z51" s="345"/>
      <c r="AA51" s="345"/>
      <c r="AB51" s="345"/>
      <c r="AC51" s="345"/>
      <c r="AD51" s="345"/>
      <c r="AE51" s="345"/>
      <c r="AF51" s="227">
        <f t="shared" ref="AF51" si="5">+COUNTIF(M51:AE51,"SI")</f>
        <v>0</v>
      </c>
      <c r="AG51" s="370"/>
      <c r="AH51" s="227" t="str">
        <f>IFERROR(VLOOKUP(AG51,'[1]Fórmulas '!$B$26:$C$30,2,0),"")</f>
        <v/>
      </c>
      <c r="AI51" s="227"/>
      <c r="AJ51" s="248" t="str">
        <f>+IFERROR(VLOOKUP(AI51,'[1]Fórmulas '!$E$28:$F$30,2,),"")</f>
        <v/>
      </c>
      <c r="AK51" s="327" t="str">
        <f>IFERROR(VLOOKUP(CONCATENATE(AH51,AJ51),'[1]Fórmulas '!$J$47:$K$71,2,),"")</f>
        <v/>
      </c>
      <c r="AL51" s="376"/>
      <c r="AM51" s="316"/>
      <c r="AN51" s="316"/>
      <c r="AO51" s="345"/>
      <c r="AP51" s="345"/>
      <c r="AQ51" s="227"/>
      <c r="AR51" s="227"/>
      <c r="AS51" s="227"/>
      <c r="AT51" s="227"/>
      <c r="AU51" s="227"/>
      <c r="AV51" s="227"/>
      <c r="AW51" s="227"/>
      <c r="AX51" s="227">
        <f t="shared" ref="AX51" si="6">IF(AQ51="SI",15,0) + IF(AR51="SI",5,0) + IF(AS51="SI",15,0) + IF(AT51="SI",10,0) + IF(AU51="SI",15,0) + IF(AV51="SI",10,0) + IF(AW51="SI",30,0)</f>
        <v>0</v>
      </c>
      <c r="AY51" s="232" t="str">
        <f t="shared" ref="AY51" si="7">IF(AX51=" "," ",IF(AX51&lt;=50,"DISMINUYE CERO PUNTOS",IF(AX51&lt;=75,"DISMINUYE UN PUNTO",IF(AX51&lt;=100,"DISMINUYE DOS PUNTOS"))))</f>
        <v>DISMINUYE CERO PUNTOS</v>
      </c>
      <c r="AZ51" s="227"/>
      <c r="BA51" s="227" t="str">
        <f t="shared" si="4"/>
        <v>CASI SEGURO</v>
      </c>
      <c r="BB51" s="248" t="str">
        <f t="shared" si="0"/>
        <v/>
      </c>
      <c r="BC51" s="249">
        <f t="shared" si="1"/>
        <v>0</v>
      </c>
      <c r="BD51" s="227" t="str">
        <f t="shared" si="2"/>
        <v/>
      </c>
      <c r="BE51" s="249" t="str">
        <f>IFERROR(VLOOKUP(CONCATENATE(BB51,BD51),'[1]Fórmulas '!$J$47:$K$71,2,),"")</f>
        <v/>
      </c>
      <c r="BF51" s="250" t="str">
        <f t="shared" si="3"/>
        <v/>
      </c>
      <c r="BG51" s="345"/>
      <c r="BH51" s="345"/>
      <c r="BI51" s="316"/>
      <c r="BJ51" s="316"/>
      <c r="BK51" s="250"/>
      <c r="BL51" s="250"/>
      <c r="BM51" s="250"/>
      <c r="BN51" s="250"/>
      <c r="BO51" s="167"/>
      <c r="BP51" s="168"/>
      <c r="BQ51" s="167"/>
      <c r="BR51" s="168"/>
      <c r="BS51" s="168"/>
      <c r="BT51" s="168"/>
      <c r="BU51" s="167"/>
      <c r="BV51" s="168"/>
      <c r="BW51" s="167"/>
      <c r="BX51" s="167"/>
      <c r="BY51" s="167"/>
      <c r="BZ51" s="221"/>
    </row>
  </sheetData>
  <autoFilter ref="A11:DZ43" xr:uid="{00000000-0009-0000-0000-000000000000}">
    <filterColumn colId="49" showButton="0"/>
  </autoFilter>
  <mergeCells count="33">
    <mergeCell ref="BZ8:BZ11"/>
    <mergeCell ref="BX2:BY5"/>
    <mergeCell ref="BK8:BV8"/>
    <mergeCell ref="BH10:BH11"/>
    <mergeCell ref="BI10:BI11"/>
    <mergeCell ref="BJ10:BJ11"/>
    <mergeCell ref="BK9:BL10"/>
    <mergeCell ref="BS9:BT10"/>
    <mergeCell ref="BM9:BN10"/>
    <mergeCell ref="BO9:BP10"/>
    <mergeCell ref="BQ9:BR10"/>
    <mergeCell ref="BY8:BY11"/>
    <mergeCell ref="BC10:BC11"/>
    <mergeCell ref="BW2:BW5"/>
    <mergeCell ref="BD10:BD11"/>
    <mergeCell ref="BX10:BX11"/>
    <mergeCell ref="BF10:BF11"/>
    <mergeCell ref="AL8:BF8"/>
    <mergeCell ref="BU9:BV10"/>
    <mergeCell ref="BE10:BE11"/>
    <mergeCell ref="BW10:BW11"/>
    <mergeCell ref="E2:BV5"/>
    <mergeCell ref="A8:L10"/>
    <mergeCell ref="M8:AK10"/>
    <mergeCell ref="A2:D5"/>
    <mergeCell ref="BW8:BX9"/>
    <mergeCell ref="BG10:BG11"/>
    <mergeCell ref="AL9:AP10"/>
    <mergeCell ref="AQ9:AY9"/>
    <mergeCell ref="AQ10:AW10"/>
    <mergeCell ref="AX10:AY11"/>
    <mergeCell ref="AZ10:AZ11"/>
    <mergeCell ref="BB10:BB11"/>
  </mergeCells>
  <conditionalFormatting sqref="AG44:AG51">
    <cfRule type="containsText" dxfId="101" priority="1" operator="containsText" text="CASI SEGURO">
      <formula>NOT(ISERROR(SEARCH("CASI SEGURO",AG44)))</formula>
    </cfRule>
    <cfRule type="containsText" dxfId="100" priority="2" operator="containsText" text="PROBABLE'">
      <formula>NOT(ISERROR(SEARCH("PROBABLE'",AG44)))</formula>
    </cfRule>
    <cfRule type="containsText" dxfId="99" priority="3" operator="containsText" text="POSIBLE">
      <formula>NOT(ISERROR(SEARCH("POSIBLE",AG44)))</formula>
    </cfRule>
    <cfRule type="containsText" dxfId="98" priority="4" operator="containsText" text="IMPROBABLE">
      <formula>NOT(ISERROR(SEARCH("IMPROBABLE",AG44)))</formula>
    </cfRule>
    <cfRule type="containsText" dxfId="97" priority="5" operator="containsText" text="RARA VEZ">
      <formula>NOT(ISERROR(SEARCH("RARA VEZ",AG44)))</formula>
    </cfRule>
  </conditionalFormatting>
  <conditionalFormatting sqref="AI44:AI51">
    <cfRule type="cellIs" dxfId="96" priority="14" operator="equal">
      <formula>"CATASTRÓFICO"</formula>
    </cfRule>
    <cfRule type="cellIs" dxfId="95" priority="15" operator="equal">
      <formula>"MAYOR"</formula>
    </cfRule>
    <cfRule type="cellIs" dxfId="94" priority="16" operator="equal">
      <formula>"MODERADO"</formula>
    </cfRule>
  </conditionalFormatting>
  <conditionalFormatting sqref="AK44:AK51">
    <cfRule type="containsText" dxfId="93" priority="17" operator="containsText" text="BAJO">
      <formula>NOT(ISERROR(SEARCH("BAJO",AK44)))</formula>
    </cfRule>
    <cfRule type="containsText" dxfId="92" priority="18" operator="containsText" text="MODERADO">
      <formula>NOT(ISERROR(SEARCH("MODERADO",AK44)))</formula>
    </cfRule>
    <cfRule type="containsText" dxfId="91" priority="19" operator="containsText" text="ALTO">
      <formula>NOT(ISERROR(SEARCH("ALTO",AK44)))</formula>
    </cfRule>
    <cfRule type="containsText" dxfId="90" priority="20" operator="containsText" text="EXTREMO">
      <formula>NOT(ISERROR(SEARCH("EXTREMO",AK44)))</formula>
    </cfRule>
  </conditionalFormatting>
  <conditionalFormatting sqref="BA12 BA15 BA26 BA28 BA44:BA51">
    <cfRule type="containsText" dxfId="89" priority="6" operator="containsText" text="CASI SEGURO">
      <formula>NOT(ISERROR(SEARCH("CASI SEGURO",BA12)))</formula>
    </cfRule>
    <cfRule type="containsText" dxfId="88" priority="7" operator="containsText" text="PROBABLE'">
      <formula>NOT(ISERROR(SEARCH("PROBABLE'",BA12)))</formula>
    </cfRule>
    <cfRule type="containsText" dxfId="87" priority="8" operator="containsText" text="POSIBLE">
      <formula>NOT(ISERROR(SEARCH("POSIBLE",BA12)))</formula>
    </cfRule>
    <cfRule type="containsText" dxfId="86" priority="9" stopIfTrue="1" operator="containsText" text="IMPROBABLE">
      <formula>NOT(ISERROR(SEARCH("IMPROBABLE",BA12)))</formula>
    </cfRule>
    <cfRule type="containsText" dxfId="85" priority="10" operator="containsText" text="RARA VEZ">
      <formula>NOT(ISERROR(SEARCH("RARA VEZ",BA12)))</formula>
    </cfRule>
  </conditionalFormatting>
  <conditionalFormatting sqref="BC12 BC15 BC26 BC28 BC44:BC51">
    <cfRule type="containsText" dxfId="84" priority="11" operator="containsText" text="MODERADO">
      <formula>NOT(ISERROR(SEARCH("MODERADO",BC12)))</formula>
    </cfRule>
    <cfRule type="containsText" dxfId="83" priority="12" operator="containsText" text="MAYO">
      <formula>NOT(ISERROR(SEARCH("MAYO",BC12)))</formula>
    </cfRule>
    <cfRule type="containsText" dxfId="82" priority="13" operator="containsText" text="CATASTRÓFICO">
      <formula>NOT(ISERROR(SEARCH("CATASTRÓFICO",BC12)))</formula>
    </cfRule>
  </conditionalFormatting>
  <conditionalFormatting sqref="BE12 BE15 BE26 BE28 BE44:BE51">
    <cfRule type="containsText" dxfId="81" priority="21" operator="containsText" text="BAJO">
      <formula>NOT(ISERROR(SEARCH("BAJO",BE12)))</formula>
    </cfRule>
    <cfRule type="containsText" dxfId="80" priority="22" operator="containsText" text="MODERADO">
      <formula>NOT(ISERROR(SEARCH("MODERADO",BE12)))</formula>
    </cfRule>
    <cfRule type="containsText" dxfId="79" priority="23" operator="containsText" text="ALTO">
      <formula>NOT(ISERROR(SEARCH("ALTO",BE12)))</formula>
    </cfRule>
    <cfRule type="containsText" dxfId="78" priority="24" operator="containsText" text="EXTREMO">
      <formula>NOT(ISERROR(SEARCH("EXTREMO",BE12)))</formula>
    </cfRule>
  </conditionalFormatting>
  <dataValidations count="3">
    <dataValidation type="list" allowBlank="1" showInputMessage="1" showErrorMessage="1" sqref="AS52:AS1048576" xr:uid="{00000000-0002-0000-0000-000000000000}">
      <formula1>#REF!</formula1>
    </dataValidation>
    <dataValidation type="list" allowBlank="1" showInputMessage="1" showErrorMessage="1" sqref="AQ44:AW51" xr:uid="{00000000-0002-0000-0000-000001000000}">
      <formula1>"SI,NO"</formula1>
    </dataValidation>
    <dataValidation type="list" allowBlank="1" showInputMessage="1" showErrorMessage="1" sqref="BZ12:BZ51" xr:uid="{00000000-0002-0000-0000-000002000000}">
      <formula1>"ACTIVO, INACTIVO"</formula1>
    </dataValidation>
  </dataValidations>
  <hyperlinks>
    <hyperlink ref="AN23" r:id="rId1" display="https://indeportesantioquia.sharepoint.com/:f:/r/sites/SGC2/Documentos compartidos/3.1 Evidencias deRriegos/Gesti%C3%B3n de los Recursos/Evidencia de Riesgos 2025/Riesgos de Corrupci%C3%B3n 2025?csf=1&amp;web=1&amp;e=UZsiVN" xr:uid="{00000000-0004-0000-0000-000000000000}"/>
    <hyperlink ref="AN24" r:id="rId2" display="https://indeportesantioquia.sharepoint.com/:f:/r/sites/SGC2/Documentos compartidos/3.1 Evidencias deRriegos/Gesti%C3%B3n de los Recursos/Evidencia de Riesgos 2025/Riesgos de Corrupci%C3%B3n 2025?csf=1&amp;web=1&amp;e=UZsiVN" xr:uid="{00000000-0004-0000-0000-000001000000}"/>
    <hyperlink ref="AN25" r:id="rId3" display="https://indeportesantioquia.sharepoint.com/:f:/r/sites/SGC2/Documentos compartidos/3.1 Evidencias deRriegos/Gesti%C3%B3n de los Recursos/Evidencia de Riesgos 2025/Riesgos de Corrupci%C3%B3n 2025?csf=1&amp;web=1&amp;e=UZsiVN" xr:uid="{00000000-0004-0000-0000-000002000000}"/>
    <hyperlink ref="AN35" r:id="rId4" display="https://indeportesantioquia.sharepoint.com/:f:/r/sites/SGC2/Documentos compartidos/3.1 Evidencias deRriegos/Gesti%C3%B3n financiera/Evidencia de Riesgos 2025/Riesgos de Corrupci%C3%B3n 2025/RC1?csf=1&amp;web=1&amp;e=pHKpT9" xr:uid="{00000000-0004-0000-0000-000003000000}"/>
    <hyperlink ref="AN36" r:id="rId5" display="https://indeportesantioquia.sharepoint.com/:f:/r/sites/SGC2/Documentos compartidos/3.1 Evidencias deRriegos/Gesti%C3%B3n financiera/Evidencia de Riesgos 2025/Riesgos de Corrupci%C3%B3n 2025/RC1?csf=1&amp;web=1&amp;e=pHKpT9" xr:uid="{00000000-0004-0000-0000-000004000000}"/>
    <hyperlink ref="AN37" r:id="rId6" display="https://indeportesantioquia.sharepoint.com/:f:/r/sites/SGC2/Documentos compartidos/3.1 Evidencias deRriegos/Gesti%C3%B3n financiera/Evidencia de Riesgos 2025/Riesgos de Corrupci%C3%B3n 2025/RC2?csf=1&amp;web=1&amp;e=7ULGUw" xr:uid="{00000000-0004-0000-0000-000005000000}"/>
    <hyperlink ref="AN38" r:id="rId7" display="https://indeportesantioquia.sharepoint.com/:f:/r/sites/SGC2/Documentos compartidos/3.1 Evidencias deRriegos/Gesti%C3%B3n financiera/Evidencia de Riesgos 2025/Riesgos de Corrupci%C3%B3n 2025/RC2?csf=1&amp;web=1&amp;e=7ULGUw" xr:uid="{00000000-0004-0000-0000-000006000000}"/>
    <hyperlink ref="AN39" r:id="rId8" display="https://indeportesantioquia.sharepoint.com/:f:/r/sites/SGC2/Documentos compartidos/3.1 Evidencias deRriegos/Gesti%C3%B3n financiera/Evidencia de Riesgos 2025/Riesgos de Corrupci%C3%B3n 2025/RC2?csf=1&amp;web=1&amp;e=7ULGUw" xr:uid="{00000000-0004-0000-0000-000007000000}"/>
  </hyperlinks>
  <pageMargins left="0.23622047244094491" right="0.23622047244094491" top="0.74803149606299213" bottom="0.74803149606299213" header="0.31496062992125984" footer="0.31496062992125984"/>
  <pageSetup paperSize="5" scale="10" orientation="landscape" horizontalDpi="4294967293" r:id="rId9"/>
  <drawing r:id="rId10"/>
  <legacyDrawing r:id="rId11"/>
  <oleObjects>
    <mc:AlternateContent xmlns:mc="http://schemas.openxmlformats.org/markup-compatibility/2006">
      <mc:Choice Requires="x14">
        <oleObject progId="PBrush" shapeId="10258" r:id="rId12">
          <objectPr defaultSize="0" autoPict="0" r:id="rId13">
            <anchor moveWithCells="1" sizeWithCells="1">
              <from>
                <xdr:col>0</xdr:col>
                <xdr:colOff>1333500</xdr:colOff>
                <xdr:row>2</xdr:row>
                <xdr:rowOff>0</xdr:rowOff>
              </from>
              <to>
                <xdr:col>2</xdr:col>
                <xdr:colOff>2200275</xdr:colOff>
                <xdr:row>4</xdr:row>
                <xdr:rowOff>304800</xdr:rowOff>
              </to>
            </anchor>
          </objectPr>
        </oleObject>
      </mc:Choice>
      <mc:Fallback>
        <oleObject progId="PBrush" shapeId="10258" r:id="rId12"/>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'Fórmulas '!$B$26:$B$30</xm:f>
          </x14:formula1>
          <xm:sqref>AG44:AG1048576</xm:sqref>
        </x14:dataValidation>
        <x14:dataValidation type="list" allowBlank="1" showInputMessage="1" showErrorMessage="1" xr:uid="{00000000-0002-0000-0000-000004000000}">
          <x14:formula1>
            <xm:f>'Fórmulas '!$AA$5:$AA$7</xm:f>
          </x14:formula1>
          <xm:sqref>BK28:BK32 BK34:BK36 BK38 BK40:BK41 BK43:BK1048576 BO12:BO51 BQ12:BQ51 BU12:BU1048576 BS12:BS1048576 BM30:BM51 BM12:BM26</xm:sqref>
        </x14:dataValidation>
        <x14:dataValidation type="list" allowBlank="1" showInputMessage="1" showErrorMessage="1" xr:uid="{00000000-0002-0000-0000-000005000000}">
          <x14:formula1>
            <xm:f>'Fórmulas '!$Q$10:$Q$11</xm:f>
          </x14:formula1>
          <xm:sqref>AO44:AO1048576</xm:sqref>
        </x14:dataValidation>
        <x14:dataValidation type="list" allowBlank="1" showInputMessage="1" showErrorMessage="1" xr:uid="{00000000-0002-0000-0000-000006000000}">
          <x14:formula1>
            <xm:f>'Fórmulas '!$Q$5:$Q$7</xm:f>
          </x14:formula1>
          <xm:sqref>AP44:AP1048576</xm:sqref>
        </x14:dataValidation>
        <x14:dataValidation type="list" allowBlank="1" showInputMessage="1" showErrorMessage="1" xr:uid="{00000000-0002-0000-0000-000007000000}">
          <x14:formula1>
            <xm:f>'Fórmulas '!$Y$6:$Y$8</xm:f>
          </x14:formula1>
          <xm:sqref>BG44:BG1048576</xm:sqref>
        </x14:dataValidation>
        <x14:dataValidation type="list" allowBlank="1" showInputMessage="1" showErrorMessage="1" xr:uid="{00000000-0002-0000-0000-000008000000}">
          <x14:formula1>
            <xm:f>'Fórmulas '!$B$13:$B$22</xm:f>
          </x14:formula1>
          <xm:sqref>BH44:BH1048576</xm:sqref>
        </x14:dataValidation>
        <x14:dataValidation type="list" allowBlank="1" showInputMessage="1" showErrorMessage="1" xr:uid="{00000000-0002-0000-0000-000009000000}">
          <x14:formula1>
            <xm:f>'Fórmulas '!$B$47:$B$68</xm:f>
          </x14:formula1>
          <xm:sqref>B52:B1048576 A12:A1048576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pageSetUpPr fitToPage="1"/>
  </sheetPr>
  <dimension ref="A1:DS44"/>
  <sheetViews>
    <sheetView showGridLines="0" topLeftCell="BP8" zoomScale="70" zoomScaleNormal="70" workbookViewId="0">
      <pane ySplit="4" topLeftCell="A18" activePane="bottomLeft" state="frozen"/>
      <selection activeCell="AG8" sqref="AG8"/>
      <selection pane="bottomLeft" activeCell="BR16" sqref="BR16:BR18"/>
    </sheetView>
  </sheetViews>
  <sheetFormatPr baseColWidth="10" defaultColWidth="11.5703125" defaultRowHeight="15" x14ac:dyDescent="0.25"/>
  <cols>
    <col min="1" max="1" width="21.42578125" customWidth="1"/>
    <col min="2" max="2" width="44.85546875" customWidth="1"/>
    <col min="3" max="3" width="19.7109375" customWidth="1"/>
    <col min="4" max="4" width="34.28515625" customWidth="1"/>
    <col min="5" max="5" width="14.5703125" style="2" bestFit="1" customWidth="1"/>
    <col min="6" max="6" width="13.7109375" style="2" bestFit="1" customWidth="1"/>
    <col min="7" max="7" width="20" style="2" bestFit="1" customWidth="1"/>
    <col min="8" max="8" width="15.7109375" style="2" bestFit="1" customWidth="1"/>
    <col min="9" max="9" width="16.5703125" style="2" customWidth="1"/>
    <col min="10" max="10" width="21.28515625" style="2" customWidth="1"/>
    <col min="11" max="11" width="23.5703125" style="2" customWidth="1"/>
    <col min="12" max="13" width="16.85546875" style="2" customWidth="1"/>
    <col min="14" max="14" width="15.42578125" style="2" customWidth="1"/>
    <col min="15" max="15" width="17.7109375" style="2" customWidth="1"/>
    <col min="16" max="30" width="11.5703125" style="2" customWidth="1"/>
    <col min="31" max="31" width="24.42578125" style="2" customWidth="1"/>
    <col min="32" max="32" width="21.28515625" style="2" customWidth="1"/>
    <col min="33" max="33" width="16.85546875" style="2" customWidth="1"/>
    <col min="34" max="34" width="18.7109375" style="2" customWidth="1"/>
    <col min="35" max="35" width="13.5703125" style="2" customWidth="1"/>
    <col min="36" max="36" width="13.85546875" style="2" customWidth="1"/>
    <col min="37" max="37" width="31.140625" style="2" customWidth="1"/>
    <col min="38" max="38" width="28.85546875" style="2" customWidth="1"/>
    <col min="39" max="39" width="22" style="2" customWidth="1"/>
    <col min="40" max="40" width="19.28515625" style="2" customWidth="1"/>
    <col min="41" max="41" width="17.5703125" style="2" customWidth="1"/>
    <col min="42" max="42" width="18.42578125" style="2" customWidth="1"/>
    <col min="43" max="43" width="19.28515625" style="2" customWidth="1"/>
    <col min="44" max="48" width="11.5703125" style="2" customWidth="1"/>
    <col min="49" max="49" width="10.28515625" style="2" customWidth="1"/>
    <col min="50" max="50" width="23.140625" style="2" customWidth="1"/>
    <col min="51" max="51" width="11.5703125" style="2" customWidth="1"/>
    <col min="52" max="52" width="16" style="2" customWidth="1"/>
    <col min="53" max="53" width="11.5703125" style="2" customWidth="1"/>
    <col min="54" max="54" width="17.85546875" style="2" customWidth="1"/>
    <col min="55" max="56" width="11.5703125" style="2" customWidth="1"/>
    <col min="57" max="57" width="18" style="2" customWidth="1"/>
    <col min="58" max="58" width="20.7109375" style="2" customWidth="1"/>
    <col min="59" max="61" width="21.42578125" style="2" customWidth="1"/>
    <col min="62" max="62" width="41.42578125" style="2" customWidth="1"/>
    <col min="63" max="63" width="24.7109375" style="58" customWidth="1"/>
    <col min="64" max="64" width="42.7109375" customWidth="1"/>
    <col min="65" max="67" width="32.28515625" customWidth="1"/>
    <col min="68" max="68" width="33.5703125" customWidth="1"/>
    <col min="69" max="69" width="34.85546875" customWidth="1"/>
    <col min="70" max="70" width="35.5703125" customWidth="1"/>
  </cols>
  <sheetData>
    <row r="1" spans="1:70" x14ac:dyDescent="0.25">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x14ac:dyDescent="0.25">
      <c r="A2" s="402"/>
      <c r="B2" s="403"/>
      <c r="C2" s="404"/>
      <c r="D2" s="391" t="s">
        <v>0</v>
      </c>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c r="BN2" s="392"/>
      <c r="BO2" s="393"/>
      <c r="BP2" s="436" t="s">
        <v>1</v>
      </c>
      <c r="BQ2" s="433" t="s">
        <v>391</v>
      </c>
    </row>
    <row r="3" spans="1:70" ht="14.45" customHeight="1" x14ac:dyDescent="0.25">
      <c r="A3" s="405"/>
      <c r="B3" s="406"/>
      <c r="C3" s="407"/>
      <c r="D3" s="394"/>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5"/>
      <c r="AX3" s="395"/>
      <c r="AY3" s="395"/>
      <c r="AZ3" s="395"/>
      <c r="BA3" s="395"/>
      <c r="BB3" s="395"/>
      <c r="BC3" s="395"/>
      <c r="BD3" s="395"/>
      <c r="BE3" s="395"/>
      <c r="BF3" s="395"/>
      <c r="BG3" s="395"/>
      <c r="BH3" s="395"/>
      <c r="BI3" s="395"/>
      <c r="BJ3" s="395"/>
      <c r="BK3" s="395"/>
      <c r="BL3" s="395"/>
      <c r="BM3" s="395"/>
      <c r="BN3" s="395"/>
      <c r="BO3" s="396"/>
      <c r="BP3" s="437"/>
      <c r="BQ3" s="434"/>
    </row>
    <row r="4" spans="1:70" ht="14.45" customHeight="1" x14ac:dyDescent="0.25">
      <c r="A4" s="405"/>
      <c r="B4" s="406"/>
      <c r="C4" s="407"/>
      <c r="D4" s="394"/>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c r="AW4" s="395"/>
      <c r="AX4" s="395"/>
      <c r="AY4" s="395"/>
      <c r="AZ4" s="395"/>
      <c r="BA4" s="395"/>
      <c r="BB4" s="395"/>
      <c r="BC4" s="395"/>
      <c r="BD4" s="395"/>
      <c r="BE4" s="395"/>
      <c r="BF4" s="395"/>
      <c r="BG4" s="395"/>
      <c r="BH4" s="395"/>
      <c r="BI4" s="395"/>
      <c r="BJ4" s="395"/>
      <c r="BK4" s="395"/>
      <c r="BL4" s="395"/>
      <c r="BM4" s="395"/>
      <c r="BN4" s="395"/>
      <c r="BO4" s="396"/>
      <c r="BP4" s="437"/>
      <c r="BQ4" s="434"/>
    </row>
    <row r="5" spans="1:70" ht="28.15" customHeight="1" x14ac:dyDescent="0.25">
      <c r="A5" s="408"/>
      <c r="B5" s="409"/>
      <c r="C5" s="410"/>
      <c r="D5" s="397"/>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K5" s="398"/>
      <c r="BL5" s="398"/>
      <c r="BM5" s="398"/>
      <c r="BN5" s="398"/>
      <c r="BO5" s="399"/>
      <c r="BP5" s="438"/>
      <c r="BQ5" s="435"/>
    </row>
    <row r="6" spans="1:70" x14ac:dyDescent="0.25">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x14ac:dyDescent="0.25">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x14ac:dyDescent="0.25">
      <c r="A8" s="400" t="s">
        <v>3</v>
      </c>
      <c r="B8" s="400"/>
      <c r="C8" s="400"/>
      <c r="D8" s="400"/>
      <c r="E8" s="400"/>
      <c r="F8" s="400"/>
      <c r="G8" s="400"/>
      <c r="H8" s="400"/>
      <c r="I8" s="400"/>
      <c r="J8" s="400"/>
      <c r="K8" s="400"/>
      <c r="L8" s="441" t="s">
        <v>4</v>
      </c>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3"/>
      <c r="AL8" s="443"/>
      <c r="AM8" s="443"/>
      <c r="AN8" s="443"/>
      <c r="AO8" s="443"/>
      <c r="AP8" s="443"/>
      <c r="AQ8" s="443"/>
      <c r="AR8" s="443"/>
      <c r="AS8" s="443"/>
      <c r="AT8" s="443"/>
      <c r="AU8" s="443"/>
      <c r="AV8" s="443"/>
      <c r="AW8" s="443"/>
      <c r="AX8" s="443"/>
      <c r="AY8" s="443"/>
      <c r="AZ8" s="443"/>
      <c r="BA8" s="443"/>
      <c r="BB8" s="443"/>
      <c r="BC8" s="443"/>
      <c r="BD8" s="443"/>
      <c r="BE8" s="443"/>
      <c r="BF8" s="130"/>
      <c r="BG8" s="130"/>
      <c r="BH8" s="130"/>
      <c r="BI8" s="130"/>
      <c r="BJ8" s="431" t="s">
        <v>392</v>
      </c>
      <c r="BK8" s="431"/>
      <c r="BL8" s="431"/>
      <c r="BM8" s="431"/>
      <c r="BN8" s="144"/>
      <c r="BO8" s="144"/>
      <c r="BP8" s="411" t="s">
        <v>6</v>
      </c>
      <c r="BQ8" s="411"/>
      <c r="BR8" s="428" t="s">
        <v>7</v>
      </c>
    </row>
    <row r="9" spans="1:70" ht="14.45" customHeight="1" x14ac:dyDescent="0.25">
      <c r="A9" s="400"/>
      <c r="B9" s="400"/>
      <c r="C9" s="400"/>
      <c r="D9" s="400"/>
      <c r="E9" s="400"/>
      <c r="F9" s="400"/>
      <c r="G9" s="400"/>
      <c r="H9" s="400"/>
      <c r="I9" s="400"/>
      <c r="J9" s="400"/>
      <c r="K9" s="400"/>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2"/>
      <c r="AL9" s="442"/>
      <c r="AM9" s="442"/>
      <c r="AN9" s="442"/>
      <c r="AO9" s="442"/>
      <c r="AP9" s="443" t="s">
        <v>9</v>
      </c>
      <c r="AQ9" s="443"/>
      <c r="AR9" s="443"/>
      <c r="AS9" s="443"/>
      <c r="AT9" s="443"/>
      <c r="AU9" s="443"/>
      <c r="AV9" s="443"/>
      <c r="AW9" s="443"/>
      <c r="AX9" s="443"/>
      <c r="AY9" s="33"/>
      <c r="AZ9" s="33"/>
      <c r="BA9" s="33"/>
      <c r="BB9" s="33"/>
      <c r="BC9" s="33"/>
      <c r="BD9" s="33"/>
      <c r="BE9" s="33"/>
      <c r="BF9" s="33"/>
      <c r="BG9" s="33"/>
      <c r="BH9" s="33"/>
      <c r="BI9" s="33"/>
      <c r="BJ9" s="3" t="s">
        <v>393</v>
      </c>
      <c r="BK9" s="3"/>
      <c r="BL9" s="429" t="s">
        <v>394</v>
      </c>
      <c r="BM9" s="429"/>
      <c r="BN9" s="429" t="s">
        <v>395</v>
      </c>
      <c r="BO9" s="429"/>
      <c r="BP9" s="411"/>
      <c r="BQ9" s="411"/>
      <c r="BR9" s="428"/>
    </row>
    <row r="10" spans="1:70" ht="14.45" customHeight="1" x14ac:dyDescent="0.25">
      <c r="A10" s="400"/>
      <c r="B10" s="400"/>
      <c r="C10" s="400"/>
      <c r="D10" s="400"/>
      <c r="E10" s="400"/>
      <c r="F10" s="400"/>
      <c r="G10" s="400"/>
      <c r="H10" s="400"/>
      <c r="I10" s="400"/>
      <c r="J10" s="400"/>
      <c r="K10" s="400"/>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2"/>
      <c r="AL10" s="442"/>
      <c r="AM10" s="442"/>
      <c r="AN10" s="442"/>
      <c r="AO10" s="442"/>
      <c r="AP10" s="444" t="s">
        <v>9</v>
      </c>
      <c r="AQ10" s="444"/>
      <c r="AR10" s="444"/>
      <c r="AS10" s="444"/>
      <c r="AT10" s="444"/>
      <c r="AU10" s="444"/>
      <c r="AV10" s="444"/>
      <c r="AW10" s="445" t="s">
        <v>16</v>
      </c>
      <c r="AX10" s="445"/>
      <c r="AY10" s="446" t="s">
        <v>17</v>
      </c>
      <c r="AZ10" s="129"/>
      <c r="BA10" s="446" t="s">
        <v>18</v>
      </c>
      <c r="BB10" s="446" t="s">
        <v>19</v>
      </c>
      <c r="BC10" s="446" t="s">
        <v>20</v>
      </c>
      <c r="BD10" s="446" t="s">
        <v>21</v>
      </c>
      <c r="BE10" s="446" t="s">
        <v>22</v>
      </c>
      <c r="BF10" s="446" t="s">
        <v>23</v>
      </c>
      <c r="BG10" s="446" t="s">
        <v>24</v>
      </c>
      <c r="BH10" s="446" t="s">
        <v>25</v>
      </c>
      <c r="BI10" s="446" t="s">
        <v>26</v>
      </c>
      <c r="BJ10" s="439" t="s">
        <v>396</v>
      </c>
      <c r="BK10" s="439" t="s">
        <v>397</v>
      </c>
      <c r="BL10" s="430" t="s">
        <v>398</v>
      </c>
      <c r="BM10" s="430" t="s">
        <v>397</v>
      </c>
      <c r="BN10" s="432" t="s">
        <v>399</v>
      </c>
      <c r="BO10" s="432" t="s">
        <v>397</v>
      </c>
      <c r="BP10" s="386" t="s">
        <v>27</v>
      </c>
      <c r="BQ10" s="386" t="s">
        <v>28</v>
      </c>
      <c r="BR10" s="428"/>
    </row>
    <row r="11" spans="1:70" ht="135" customHeight="1" x14ac:dyDescent="0.25">
      <c r="A11" s="4" t="s">
        <v>29</v>
      </c>
      <c r="B11" s="4" t="s">
        <v>31</v>
      </c>
      <c r="C11" s="4" t="s">
        <v>32</v>
      </c>
      <c r="D11" s="4" t="s">
        <v>33</v>
      </c>
      <c r="E11" s="4" t="s">
        <v>34</v>
      </c>
      <c r="F11" s="4" t="s">
        <v>35</v>
      </c>
      <c r="G11" s="4" t="s">
        <v>36</v>
      </c>
      <c r="H11" s="4" t="s">
        <v>37</v>
      </c>
      <c r="I11" s="4" t="s">
        <v>38</v>
      </c>
      <c r="J11" s="4" t="s">
        <v>39</v>
      </c>
      <c r="K11" s="4" t="s">
        <v>40</v>
      </c>
      <c r="L11" s="5" t="s">
        <v>41</v>
      </c>
      <c r="M11" s="5" t="s">
        <v>42</v>
      </c>
      <c r="N11" s="5" t="s">
        <v>43</v>
      </c>
      <c r="O11" s="5" t="s">
        <v>44</v>
      </c>
      <c r="P11" s="5" t="s">
        <v>45</v>
      </c>
      <c r="Q11" s="5" t="s">
        <v>46</v>
      </c>
      <c r="R11" s="5" t="s">
        <v>47</v>
      </c>
      <c r="S11" s="5" t="s">
        <v>48</v>
      </c>
      <c r="T11" s="5" t="s">
        <v>49</v>
      </c>
      <c r="U11" s="5" t="s">
        <v>50</v>
      </c>
      <c r="V11" s="5" t="s">
        <v>51</v>
      </c>
      <c r="W11" s="5" t="s">
        <v>52</v>
      </c>
      <c r="X11" s="5" t="s">
        <v>53</v>
      </c>
      <c r="Y11" s="5" t="s">
        <v>54</v>
      </c>
      <c r="Z11" s="5" t="s">
        <v>55</v>
      </c>
      <c r="AA11" s="5" t="s">
        <v>56</v>
      </c>
      <c r="AB11" s="5" t="s">
        <v>57</v>
      </c>
      <c r="AC11" s="5" t="s">
        <v>58</v>
      </c>
      <c r="AD11" s="5" t="s">
        <v>59</v>
      </c>
      <c r="AE11" s="6" t="s">
        <v>60</v>
      </c>
      <c r="AF11" s="6" t="s">
        <v>61</v>
      </c>
      <c r="AG11" s="6" t="s">
        <v>18</v>
      </c>
      <c r="AH11" s="6" t="s">
        <v>400</v>
      </c>
      <c r="AI11" s="6" t="s">
        <v>20</v>
      </c>
      <c r="AJ11" s="7" t="s">
        <v>63</v>
      </c>
      <c r="AK11" s="129" t="s">
        <v>401</v>
      </c>
      <c r="AL11" s="129" t="s">
        <v>65</v>
      </c>
      <c r="AM11" s="129" t="s">
        <v>66</v>
      </c>
      <c r="AN11" s="129" t="s">
        <v>67</v>
      </c>
      <c r="AO11" s="129" t="s">
        <v>68</v>
      </c>
      <c r="AP11" s="129" t="s">
        <v>69</v>
      </c>
      <c r="AQ11" s="129" t="s">
        <v>70</v>
      </c>
      <c r="AR11" s="129" t="s">
        <v>71</v>
      </c>
      <c r="AS11" s="129" t="s">
        <v>72</v>
      </c>
      <c r="AT11" s="129" t="s">
        <v>73</v>
      </c>
      <c r="AU11" s="129" t="s">
        <v>74</v>
      </c>
      <c r="AV11" s="129" t="s">
        <v>75</v>
      </c>
      <c r="AW11" s="445"/>
      <c r="AX11" s="445"/>
      <c r="AY11" s="446"/>
      <c r="AZ11" s="129" t="s">
        <v>76</v>
      </c>
      <c r="BA11" s="446"/>
      <c r="BB11" s="446"/>
      <c r="BC11" s="446"/>
      <c r="BD11" s="446"/>
      <c r="BE11" s="446"/>
      <c r="BF11" s="446"/>
      <c r="BG11" s="446"/>
      <c r="BH11" s="446"/>
      <c r="BI11" s="446"/>
      <c r="BJ11" s="440"/>
      <c r="BK11" s="440"/>
      <c r="BL11" s="430"/>
      <c r="BM11" s="430"/>
      <c r="BN11" s="432"/>
      <c r="BO11" s="432"/>
      <c r="BP11" s="386"/>
      <c r="BQ11" s="386"/>
      <c r="BR11" s="428"/>
    </row>
    <row r="12" spans="1:70" s="58" customFormat="1" ht="286.89999999999998" hidden="1" customHeight="1" x14ac:dyDescent="0.25">
      <c r="A12" s="49" t="s">
        <v>85</v>
      </c>
      <c r="B12" s="57"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9" t="str">
        <f>VLOOKUP(A12,'Fórmulas '!$F$47:$G$66,2,FALSE)</f>
        <v>Jefe Oficina Asesora de Planeación</v>
      </c>
      <c r="D12" s="90" t="s">
        <v>402</v>
      </c>
      <c r="E12" s="55" t="s">
        <v>102</v>
      </c>
      <c r="F12" s="55" t="s">
        <v>102</v>
      </c>
      <c r="G12" s="55" t="s">
        <v>102</v>
      </c>
      <c r="H12" s="55" t="s">
        <v>102</v>
      </c>
      <c r="I12" s="55" t="s">
        <v>89</v>
      </c>
      <c r="J12" s="57" t="s">
        <v>403</v>
      </c>
      <c r="K12" s="57" t="s">
        <v>183</v>
      </c>
      <c r="L12" s="55" t="s">
        <v>102</v>
      </c>
      <c r="M12" s="55" t="s">
        <v>101</v>
      </c>
      <c r="N12" s="128" t="s">
        <v>102</v>
      </c>
      <c r="O12" s="55" t="s">
        <v>102</v>
      </c>
      <c r="P12" s="55" t="s">
        <v>102</v>
      </c>
      <c r="Q12" s="55" t="s">
        <v>101</v>
      </c>
      <c r="R12" s="55" t="s">
        <v>101</v>
      </c>
      <c r="S12" s="55" t="s">
        <v>101</v>
      </c>
      <c r="T12" s="55" t="s">
        <v>101</v>
      </c>
      <c r="U12" s="55" t="s">
        <v>102</v>
      </c>
      <c r="V12" s="55" t="s">
        <v>102</v>
      </c>
      <c r="W12" s="55" t="s">
        <v>102</v>
      </c>
      <c r="X12" s="55" t="s">
        <v>101</v>
      </c>
      <c r="Y12" s="55" t="s">
        <v>101</v>
      </c>
      <c r="Z12" s="55" t="s">
        <v>102</v>
      </c>
      <c r="AA12" s="55" t="s">
        <v>101</v>
      </c>
      <c r="AB12" s="55" t="s">
        <v>102</v>
      </c>
      <c r="AC12" s="55" t="s">
        <v>101</v>
      </c>
      <c r="AD12" s="55" t="s">
        <v>101</v>
      </c>
      <c r="AE12" s="55">
        <f>+COUNTIF(L12:AD12,"SI")</f>
        <v>9</v>
      </c>
      <c r="AF12" s="55" t="s">
        <v>93</v>
      </c>
      <c r="AG12" s="55">
        <f>IFERROR(VLOOKUP(AF12,'Fórmulas '!$B$26:$C$30,2,0),"")</f>
        <v>3</v>
      </c>
      <c r="AH12" s="55" t="str">
        <f>IF(AE12&lt;=5,"MODERADO",IF(AE12&lt;=11,"MAYOR","CATASTRÓFICO"))</f>
        <v>MAYOR</v>
      </c>
      <c r="AI12" s="65">
        <f>+IFERROR(VLOOKUP(AH12,'Fórmulas '!$E$28:$F$30,2,),"")</f>
        <v>4</v>
      </c>
      <c r="AJ12" s="66" t="str">
        <f>IFERROR(VLOOKUP(CONCATENATE(AG12,AI12),'Fórmulas '!$J$47:$K$71,2,),"")</f>
        <v>EXTREMO</v>
      </c>
      <c r="AK12" s="112" t="s">
        <v>404</v>
      </c>
      <c r="AL12" s="57" t="s">
        <v>405</v>
      </c>
      <c r="AM12" s="57" t="s">
        <v>406</v>
      </c>
      <c r="AN12" s="59" t="s">
        <v>99</v>
      </c>
      <c r="AO12" s="59" t="s">
        <v>100</v>
      </c>
      <c r="AP12" s="55">
        <v>0</v>
      </c>
      <c r="AQ12" s="55">
        <v>5</v>
      </c>
      <c r="AR12" s="55">
        <v>0</v>
      </c>
      <c r="AS12" s="55">
        <v>10</v>
      </c>
      <c r="AT12" s="55">
        <v>15</v>
      </c>
      <c r="AU12" s="55">
        <v>0</v>
      </c>
      <c r="AV12" s="55">
        <v>0</v>
      </c>
      <c r="AW12" s="55">
        <f>SUM(AP12:AV12)</f>
        <v>30</v>
      </c>
      <c r="AX12" s="121" t="str">
        <f>IF(AW12=" "," ",IF(AW12&lt;=50,"DISMINUYE CERO PUNTOS",IF(AW12&lt;=75,"DISMINUYE UN PUNTO",IF(AW12&lt;=100,"DISMINUYE DOS PUNTOS"))))</f>
        <v>DISMINUYE CERO PUNTOS</v>
      </c>
      <c r="AY12" s="55">
        <f>+AG12</f>
        <v>3</v>
      </c>
      <c r="AZ12" s="55" t="str">
        <f>IF(BA12=1,"RARA VEZ",IF(BA12=2,"IMPROBABLE",IF(BA12=3,"POSIBLE",IF(BA12=4,"PROBABLE'","CASI SEGURO"))))</f>
        <v>POSIBLE</v>
      </c>
      <c r="BA12" s="65">
        <f>IF(AG12&lt;=2,1,IF(AX12="DISMINUYE CERO PUNTOS",AG12,IF(AX12="DISMINUYE UN PUNTO",AG12-1,AG12-2)))</f>
        <v>3</v>
      </c>
      <c r="BB12" s="103" t="str">
        <f>AH12</f>
        <v>MAYOR</v>
      </c>
      <c r="BC12" s="55">
        <f>AI12</f>
        <v>4</v>
      </c>
      <c r="BD12" s="103" t="str">
        <f>IFERROR(VLOOKUP(CONCATENATE(BA12,BC12),'Fórmulas '!$J$47:$K$71,2,),"")</f>
        <v>EXTREMO</v>
      </c>
      <c r="BE12" s="59" t="s">
        <v>407</v>
      </c>
      <c r="BF12" s="55" t="s">
        <v>104</v>
      </c>
      <c r="BG12" s="55" t="s">
        <v>408</v>
      </c>
      <c r="BH12" s="57" t="s">
        <v>409</v>
      </c>
      <c r="BI12" s="57" t="s">
        <v>410</v>
      </c>
      <c r="BJ12" s="57" t="s">
        <v>411</v>
      </c>
      <c r="BK12" s="57" t="s">
        <v>412</v>
      </c>
      <c r="BL12" s="57" t="s">
        <v>413</v>
      </c>
      <c r="BM12" s="57" t="s">
        <v>414</v>
      </c>
      <c r="BN12" s="57"/>
      <c r="BO12" s="57"/>
      <c r="BP12" s="57" t="s">
        <v>415</v>
      </c>
      <c r="BQ12" s="57" t="s">
        <v>416</v>
      </c>
      <c r="BR12" s="57" t="s">
        <v>417</v>
      </c>
    </row>
    <row r="13" spans="1:70" ht="284.45" hidden="1" customHeight="1" x14ac:dyDescent="0.25">
      <c r="A13" s="49" t="s">
        <v>382</v>
      </c>
      <c r="B13" s="57" t="str">
        <f>VLOOKUP(A13,'Fórmulas '!$B$47:$C$66,2,FALSE)</f>
        <v>Identificar y desarrollar las potencialidades de mejora en los procesos institucionales a partir del seguimiento y evaluación de la gestión.</v>
      </c>
      <c r="C13" s="49" t="str">
        <f>VLOOKUP(A13,'Fórmulas '!$F$47:$G$66,2,FALSE)</f>
        <v>Jefe Oficina Asesora de Planeación</v>
      </c>
      <c r="D13" s="91" t="s">
        <v>418</v>
      </c>
      <c r="E13" s="9" t="s">
        <v>102</v>
      </c>
      <c r="F13" s="55" t="s">
        <v>102</v>
      </c>
      <c r="G13" s="9" t="s">
        <v>102</v>
      </c>
      <c r="H13" s="9" t="s">
        <v>102</v>
      </c>
      <c r="I13" s="9" t="s">
        <v>89</v>
      </c>
      <c r="J13" s="57" t="s">
        <v>419</v>
      </c>
      <c r="K13" s="57" t="s">
        <v>386</v>
      </c>
      <c r="L13" s="9" t="s">
        <v>102</v>
      </c>
      <c r="M13" s="9" t="s">
        <v>102</v>
      </c>
      <c r="N13" s="9" t="s">
        <v>102</v>
      </c>
      <c r="O13" s="9" t="s">
        <v>101</v>
      </c>
      <c r="P13" s="9" t="s">
        <v>101</v>
      </c>
      <c r="Q13" s="9" t="s">
        <v>101</v>
      </c>
      <c r="R13" s="9" t="s">
        <v>102</v>
      </c>
      <c r="S13" s="9" t="s">
        <v>101</v>
      </c>
      <c r="T13" s="9" t="s">
        <v>101</v>
      </c>
      <c r="U13" s="9" t="s">
        <v>101</v>
      </c>
      <c r="V13" s="9" t="s">
        <v>101</v>
      </c>
      <c r="W13" s="9" t="s">
        <v>102</v>
      </c>
      <c r="X13" s="9" t="s">
        <v>101</v>
      </c>
      <c r="Y13" s="9" t="s">
        <v>101</v>
      </c>
      <c r="Z13" s="9" t="s">
        <v>143</v>
      </c>
      <c r="AA13" s="9" t="s">
        <v>101</v>
      </c>
      <c r="AB13" s="9" t="s">
        <v>101</v>
      </c>
      <c r="AC13" s="9" t="s">
        <v>101</v>
      </c>
      <c r="AD13" s="9" t="s">
        <v>101</v>
      </c>
      <c r="AE13" s="55">
        <f t="shared" ref="AE13:AE44" si="0">+COUNTIF(L13:AD13,"SI")</f>
        <v>5</v>
      </c>
      <c r="AF13" s="9" t="s">
        <v>117</v>
      </c>
      <c r="AG13" s="55">
        <f>IFERROR(VLOOKUP(AF13,'Fórmulas '!$B$26:$C$30,2,0),"")</f>
        <v>1</v>
      </c>
      <c r="AH13" s="55" t="str">
        <f>IF(AE13&lt;=5,"MODERADO",IF(AE13&lt;=11,"MAYOR","CATASTRÓFICO"))</f>
        <v>MODERADO</v>
      </c>
      <c r="AI13" s="65">
        <f>+IFERROR(VLOOKUP(AH13,'Fórmulas '!$E$28:$F$30,2,),"")</f>
        <v>3</v>
      </c>
      <c r="AJ13" s="66" t="str">
        <f>IFERROR(VLOOKUP(CONCATENATE(AG13,AI13),'Fórmulas '!$J$47:$K$71,2,),"")</f>
        <v>MODERADO</v>
      </c>
      <c r="AK13" s="112" t="s">
        <v>420</v>
      </c>
      <c r="AL13" s="107" t="s">
        <v>421</v>
      </c>
      <c r="AM13" s="9" t="s">
        <v>422</v>
      </c>
      <c r="AN13" s="107" t="s">
        <v>99</v>
      </c>
      <c r="AO13" s="59" t="s">
        <v>100</v>
      </c>
      <c r="AP13" s="9">
        <v>15</v>
      </c>
      <c r="AQ13" s="9">
        <v>5</v>
      </c>
      <c r="AR13" s="9">
        <v>0</v>
      </c>
      <c r="AS13" s="9">
        <v>10</v>
      </c>
      <c r="AT13" s="9">
        <v>15</v>
      </c>
      <c r="AU13" s="9">
        <v>10</v>
      </c>
      <c r="AV13" s="9">
        <v>30</v>
      </c>
      <c r="AW13" s="55">
        <f>SUM(AP13:AV13)</f>
        <v>85</v>
      </c>
      <c r="AX13" s="121" t="str">
        <f t="shared" ref="AX13:AX44" si="1">IF(AW13=" "," ",IF(AW13&lt;=50,"DISMINUYE CERO PUNTOS",IF(AW13&lt;=75,"DISMINUYE UN PUNTO",IF(AW13&lt;=100,"DISMINUYE DOS PUNTOS"))))</f>
        <v>DISMINUYE DOS PUNTOS</v>
      </c>
      <c r="AY13" s="55">
        <f>+AG13</f>
        <v>1</v>
      </c>
      <c r="AZ13" s="55" t="str">
        <f t="shared" ref="AZ13:AZ44" si="2">IF(BA13=1,"RARA VEZ",IF(BA13=2,"IMPROBABLE",IF(BA13=3,"POSIBLE",IF(BA13=4,"PROBABLE'","CASI SEGURO"))))</f>
        <v>RARA VEZ</v>
      </c>
      <c r="BA13" s="65">
        <f t="shared" ref="BA13:BA44" si="3">IF(AG13&lt;=2,1,IF(AX13="DISMINUYE CERO PUNTOS",AG13,IF(AX13="DISMINUYE UN PUNTO",AG13-1,AG13-2)))</f>
        <v>1</v>
      </c>
      <c r="BB13" s="103" t="str">
        <f t="shared" ref="BB13:BB44" si="4">AH13</f>
        <v>MODERADO</v>
      </c>
      <c r="BC13" s="55">
        <f t="shared" ref="BC13:BC44" si="5">AI13</f>
        <v>3</v>
      </c>
      <c r="BD13" s="103" t="str">
        <f>IFERROR(VLOOKUP(CONCATENATE(BA13,BC13),'Fórmulas '!$J$47:$K$71,2,),"")</f>
        <v>MODERADO</v>
      </c>
      <c r="BE13" s="59">
        <f>IFERROR(BC13*BA13,"")</f>
        <v>3</v>
      </c>
      <c r="BF13" s="55" t="s">
        <v>423</v>
      </c>
      <c r="BG13" s="9" t="s">
        <v>188</v>
      </c>
      <c r="BH13" s="57" t="s">
        <v>390</v>
      </c>
      <c r="BI13" s="9" t="s">
        <v>424</v>
      </c>
      <c r="BJ13" s="131" t="s">
        <v>425</v>
      </c>
      <c r="BK13" s="57"/>
      <c r="BL13" s="50" t="s">
        <v>426</v>
      </c>
      <c r="BM13" s="57" t="s">
        <v>412</v>
      </c>
      <c r="BN13" s="10"/>
      <c r="BO13" s="10"/>
      <c r="BP13" s="50" t="s">
        <v>427</v>
      </c>
      <c r="BQ13" s="132" t="s">
        <v>428</v>
      </c>
      <c r="BR13" s="21" t="s">
        <v>429</v>
      </c>
    </row>
    <row r="14" spans="1:70" ht="151.9" hidden="1" customHeight="1" x14ac:dyDescent="0.25">
      <c r="A14" s="49" t="s">
        <v>109</v>
      </c>
      <c r="B14" s="57" t="str">
        <f>VLOOKUP(A14,'Fórmulas '!$B$47:$C$66,2,FALSE)</f>
        <v>Fortalecer la imagen institucional de Indeportes Antioquia, como referente social del deporte en el departamento.</v>
      </c>
      <c r="C14" s="49" t="str">
        <f>VLOOKUP(A14,'Fórmulas '!$F$47:$G$66,2,FALSE)</f>
        <v>Jefe Oficina de Comunicaciones</v>
      </c>
      <c r="D14" s="89" t="s">
        <v>430</v>
      </c>
      <c r="E14" s="49" t="s">
        <v>102</v>
      </c>
      <c r="F14" s="49" t="s">
        <v>102</v>
      </c>
      <c r="G14" s="49" t="s">
        <v>102</v>
      </c>
      <c r="H14" s="49" t="s">
        <v>102</v>
      </c>
      <c r="I14" s="49" t="s">
        <v>89</v>
      </c>
      <c r="J14" s="102" t="s">
        <v>431</v>
      </c>
      <c r="K14" s="101" t="s">
        <v>115</v>
      </c>
      <c r="L14" s="59" t="s">
        <v>102</v>
      </c>
      <c r="M14" s="59" t="s">
        <v>101</v>
      </c>
      <c r="N14" s="59" t="s">
        <v>101</v>
      </c>
      <c r="O14" s="59" t="s">
        <v>101</v>
      </c>
      <c r="P14" s="59" t="s">
        <v>102</v>
      </c>
      <c r="Q14" s="100" t="s">
        <v>102</v>
      </c>
      <c r="R14" s="59" t="s">
        <v>101</v>
      </c>
      <c r="S14" s="59" t="s">
        <v>101</v>
      </c>
      <c r="T14" s="100" t="s">
        <v>102</v>
      </c>
      <c r="U14" s="59" t="s">
        <v>102</v>
      </c>
      <c r="V14" s="59" t="s">
        <v>102</v>
      </c>
      <c r="W14" s="59" t="s">
        <v>102</v>
      </c>
      <c r="X14" s="100" t="s">
        <v>102</v>
      </c>
      <c r="Y14" s="59" t="s">
        <v>102</v>
      </c>
      <c r="Z14" s="59" t="s">
        <v>102</v>
      </c>
      <c r="AA14" s="59" t="s">
        <v>101</v>
      </c>
      <c r="AB14" s="59" t="s">
        <v>102</v>
      </c>
      <c r="AC14" s="59" t="s">
        <v>102</v>
      </c>
      <c r="AD14" s="59" t="s">
        <v>101</v>
      </c>
      <c r="AE14" s="55">
        <f t="shared" si="0"/>
        <v>12</v>
      </c>
      <c r="AF14" s="105" t="s">
        <v>214</v>
      </c>
      <c r="AG14" s="55">
        <f>IFERROR(VLOOKUP(AF14,'Fórmulas '!$B$26:$C$30,2,0),"")</f>
        <v>2</v>
      </c>
      <c r="AH14" s="55" t="str">
        <f>IF(AE14&lt;=5,"MODERADO",IF(AE14&lt;=11,"MAYOR","CATASTRÓFICO"))</f>
        <v>CATASTRÓFICO</v>
      </c>
      <c r="AI14" s="65">
        <f>+IFERROR(VLOOKUP(AH14,'Fórmulas '!$E$28:$F$30,2,),"")</f>
        <v>5</v>
      </c>
      <c r="AJ14" s="66" t="str">
        <f>IFERROR(VLOOKUP(CONCATENATE(AG14,AI14),'Fórmulas '!$J$47:$K$71,2,),"")</f>
        <v>EXTREMO</v>
      </c>
      <c r="AK14" s="113" t="s">
        <v>432</v>
      </c>
      <c r="AL14" s="107" t="s">
        <v>433</v>
      </c>
      <c r="AM14" s="59" t="s">
        <v>434</v>
      </c>
      <c r="AN14" s="106" t="s">
        <v>99</v>
      </c>
      <c r="AO14" s="59" t="s">
        <v>260</v>
      </c>
      <c r="AP14" s="65">
        <v>0</v>
      </c>
      <c r="AQ14" s="65">
        <v>5</v>
      </c>
      <c r="AR14" s="59">
        <v>0</v>
      </c>
      <c r="AS14" s="59">
        <v>10</v>
      </c>
      <c r="AT14" s="59">
        <v>15</v>
      </c>
      <c r="AU14" s="59">
        <v>10</v>
      </c>
      <c r="AV14" s="59">
        <v>30</v>
      </c>
      <c r="AW14" s="65">
        <f>SUM(AP14:AV14)</f>
        <v>70</v>
      </c>
      <c r="AX14" s="121" t="str">
        <f t="shared" si="1"/>
        <v>DISMINUYE UN PUNTO</v>
      </c>
      <c r="AY14" s="55">
        <f t="shared" ref="AY14:AY18" si="6">AG14</f>
        <v>2</v>
      </c>
      <c r="AZ14" s="55" t="str">
        <f t="shared" si="2"/>
        <v>RARA VEZ</v>
      </c>
      <c r="BA14" s="65">
        <f t="shared" si="3"/>
        <v>1</v>
      </c>
      <c r="BB14" s="103" t="str">
        <f t="shared" si="4"/>
        <v>CATASTRÓFICO</v>
      </c>
      <c r="BC14" s="55">
        <f t="shared" si="5"/>
        <v>5</v>
      </c>
      <c r="BD14" s="103" t="str">
        <f>IFERROR(VLOOKUP(CONCATENATE(BA14,BC14),'Fórmulas '!$J$47:$K$71,2,),"")</f>
        <v>ALTO</v>
      </c>
      <c r="BE14" s="59">
        <f>IFERROR(BC14*BA14,"")</f>
        <v>5</v>
      </c>
      <c r="BF14" s="59" t="s">
        <v>104</v>
      </c>
      <c r="BG14" s="65" t="s">
        <v>123</v>
      </c>
      <c r="BH14" s="57" t="s">
        <v>435</v>
      </c>
      <c r="BI14" s="59" t="s">
        <v>125</v>
      </c>
      <c r="BJ14" s="65" t="s">
        <v>436</v>
      </c>
      <c r="BK14" s="57" t="s">
        <v>412</v>
      </c>
      <c r="BL14" s="133"/>
      <c r="BM14" s="133"/>
      <c r="BN14" s="134"/>
      <c r="BO14" s="133"/>
      <c r="BP14" s="135"/>
      <c r="BQ14" s="136" t="s">
        <v>437</v>
      </c>
      <c r="BR14" s="137"/>
    </row>
    <row r="15" spans="1:70" ht="390" hidden="1" x14ac:dyDescent="0.25">
      <c r="A15" s="49" t="s">
        <v>438</v>
      </c>
      <c r="B15" s="57" t="e">
        <f>VLOOKUP(A15,'Fórmulas '!$B$47:$C$66,2,FALSE)</f>
        <v>#N/A</v>
      </c>
      <c r="C15" s="49" t="e">
        <f>VLOOKUP(A15,'Fórmulas '!$F$47:$G$66,2,FALSE)</f>
        <v>#N/A</v>
      </c>
      <c r="D15" s="70" t="s">
        <v>439</v>
      </c>
      <c r="E15" s="66" t="s">
        <v>88</v>
      </c>
      <c r="F15" s="66" t="s">
        <v>88</v>
      </c>
      <c r="G15" s="68" t="s">
        <v>88</v>
      </c>
      <c r="H15" s="68" t="s">
        <v>88</v>
      </c>
      <c r="I15" s="68" t="s">
        <v>89</v>
      </c>
      <c r="J15" s="71" t="s">
        <v>440</v>
      </c>
      <c r="K15" s="72" t="s">
        <v>441</v>
      </c>
      <c r="L15" s="66" t="s">
        <v>88</v>
      </c>
      <c r="M15" s="66" t="s">
        <v>88</v>
      </c>
      <c r="N15" s="66" t="s">
        <v>88</v>
      </c>
      <c r="O15" s="66" t="s">
        <v>88</v>
      </c>
      <c r="P15" s="66" t="s">
        <v>88</v>
      </c>
      <c r="Q15" s="66" t="s">
        <v>92</v>
      </c>
      <c r="R15" s="66" t="s">
        <v>88</v>
      </c>
      <c r="S15" s="66" t="s">
        <v>92</v>
      </c>
      <c r="T15" s="66" t="s">
        <v>92</v>
      </c>
      <c r="U15" s="66" t="s">
        <v>88</v>
      </c>
      <c r="V15" s="66" t="s">
        <v>88</v>
      </c>
      <c r="W15" s="66" t="s">
        <v>88</v>
      </c>
      <c r="X15" s="66" t="s">
        <v>88</v>
      </c>
      <c r="Y15" s="66" t="s">
        <v>88</v>
      </c>
      <c r="Z15" s="66" t="s">
        <v>88</v>
      </c>
      <c r="AA15" s="66" t="s">
        <v>92</v>
      </c>
      <c r="AB15" s="66" t="s">
        <v>88</v>
      </c>
      <c r="AC15" s="66" t="s">
        <v>88</v>
      </c>
      <c r="AD15" s="66" t="s">
        <v>92</v>
      </c>
      <c r="AE15" s="55">
        <f t="shared" si="0"/>
        <v>14</v>
      </c>
      <c r="AF15" s="66" t="s">
        <v>144</v>
      </c>
      <c r="AG15" s="55">
        <f>IFERROR(VLOOKUP(AF15,'Fórmulas '!$B$26:$C$30,2,0),"")</f>
        <v>4</v>
      </c>
      <c r="AH15" s="55" t="str">
        <f t="shared" ref="AH15:AH44" si="7">IF(AE15&lt;=5,"MODERADO",IF(AE15&lt;=11,"MAYOR","CATASTRÓFICO"))</f>
        <v>CATASTRÓFICO</v>
      </c>
      <c r="AI15" s="65">
        <f>+IFERROR(VLOOKUP(AH15,'Fórmulas '!$E$28:$F$30,2,),"")</f>
        <v>5</v>
      </c>
      <c r="AJ15" s="66" t="str">
        <f>IFERROR(VLOOKUP(CONCATENATE(AG15,AI15),'Fórmulas '!$J$47:$K$71,2,),"")</f>
        <v>EXTREMO</v>
      </c>
      <c r="AK15" s="114" t="s">
        <v>442</v>
      </c>
      <c r="AL15" s="71" t="s">
        <v>443</v>
      </c>
      <c r="AM15" s="71" t="s">
        <v>444</v>
      </c>
      <c r="AN15" s="66" t="s">
        <v>99</v>
      </c>
      <c r="AO15" s="66" t="s">
        <v>100</v>
      </c>
      <c r="AP15" s="66">
        <v>0</v>
      </c>
      <c r="AQ15" s="66">
        <v>5</v>
      </c>
      <c r="AR15" s="66">
        <v>0</v>
      </c>
      <c r="AS15" s="66">
        <v>10</v>
      </c>
      <c r="AT15" s="66">
        <v>15</v>
      </c>
      <c r="AU15" s="66">
        <v>0</v>
      </c>
      <c r="AV15" s="66">
        <v>0</v>
      </c>
      <c r="AW15" s="66">
        <f t="shared" ref="AW15:AW18" si="8">SUM(AP15:AV15)</f>
        <v>30</v>
      </c>
      <c r="AX15" s="121" t="str">
        <f t="shared" si="1"/>
        <v>DISMINUYE CERO PUNTOS</v>
      </c>
      <c r="AY15" s="55">
        <f t="shared" si="6"/>
        <v>4</v>
      </c>
      <c r="AZ15" s="55" t="str">
        <f t="shared" si="2"/>
        <v>PROBABLE'</v>
      </c>
      <c r="BA15" s="65">
        <f t="shared" si="3"/>
        <v>4</v>
      </c>
      <c r="BB15" s="103" t="str">
        <f t="shared" si="4"/>
        <v>CATASTRÓFICO</v>
      </c>
      <c r="BC15" s="55">
        <f t="shared" si="5"/>
        <v>5</v>
      </c>
      <c r="BD15" s="103" t="str">
        <f>IFERROR(VLOOKUP(CONCATENATE(BA15,BC15),'Fórmulas '!$J$47:$K$71,2,),"")</f>
        <v>EXTREMO</v>
      </c>
      <c r="BE15" s="68">
        <f t="shared" ref="BE15:BE18" si="9">IFERROR(BC15*BA15,"")</f>
        <v>20</v>
      </c>
      <c r="BF15" s="66" t="s">
        <v>104</v>
      </c>
      <c r="BG15" s="66" t="s">
        <v>135</v>
      </c>
      <c r="BH15" s="72" t="s">
        <v>445</v>
      </c>
      <c r="BI15" s="71" t="s">
        <v>446</v>
      </c>
      <c r="BJ15" s="131" t="s">
        <v>447</v>
      </c>
      <c r="BK15" s="71" t="s">
        <v>448</v>
      </c>
      <c r="BL15" s="163" t="s">
        <v>449</v>
      </c>
      <c r="BM15" s="158" t="s">
        <v>448</v>
      </c>
      <c r="BN15" s="69"/>
      <c r="BO15" s="52"/>
      <c r="BP15" s="67"/>
      <c r="BQ15" s="69"/>
      <c r="BR15" s="67"/>
    </row>
    <row r="16" spans="1:70" ht="177" customHeight="1" x14ac:dyDescent="0.25">
      <c r="A16" s="68" t="s">
        <v>138</v>
      </c>
      <c r="B16" s="57"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9" t="str">
        <f>VLOOKUP(A16,'Fórmulas '!$F$47:$G$66,2,FALSE)</f>
        <v>Subgerente de Altos Logros -  Jefe de Oficina de Medicina Deportiva</v>
      </c>
      <c r="D16" s="70" t="s">
        <v>450</v>
      </c>
      <c r="E16" s="66" t="s">
        <v>88</v>
      </c>
      <c r="F16" s="66" t="s">
        <v>88</v>
      </c>
      <c r="G16" s="68" t="s">
        <v>88</v>
      </c>
      <c r="H16" s="68" t="s">
        <v>88</v>
      </c>
      <c r="I16" s="68" t="s">
        <v>89</v>
      </c>
      <c r="J16" s="71" t="s">
        <v>141</v>
      </c>
      <c r="K16" s="72" t="s">
        <v>142</v>
      </c>
      <c r="L16" s="66" t="s">
        <v>88</v>
      </c>
      <c r="M16" s="66" t="s">
        <v>88</v>
      </c>
      <c r="N16" s="66" t="s">
        <v>88</v>
      </c>
      <c r="O16" s="66" t="s">
        <v>88</v>
      </c>
      <c r="P16" s="66" t="s">
        <v>88</v>
      </c>
      <c r="Q16" s="66" t="s">
        <v>88</v>
      </c>
      <c r="R16" s="66" t="s">
        <v>88</v>
      </c>
      <c r="S16" s="66" t="s">
        <v>88</v>
      </c>
      <c r="T16" s="66" t="s">
        <v>143</v>
      </c>
      <c r="U16" s="66" t="s">
        <v>88</v>
      </c>
      <c r="V16" s="66" t="s">
        <v>88</v>
      </c>
      <c r="W16" s="66" t="s">
        <v>88</v>
      </c>
      <c r="X16" s="66" t="s">
        <v>88</v>
      </c>
      <c r="Y16" s="66" t="s">
        <v>88</v>
      </c>
      <c r="Z16" s="66" t="s">
        <v>88</v>
      </c>
      <c r="AA16" s="66" t="s">
        <v>143</v>
      </c>
      <c r="AB16" s="66" t="s">
        <v>88</v>
      </c>
      <c r="AC16" s="66" t="s">
        <v>88</v>
      </c>
      <c r="AD16" s="66" t="s">
        <v>143</v>
      </c>
      <c r="AE16" s="55">
        <f t="shared" si="0"/>
        <v>16</v>
      </c>
      <c r="AF16" s="66" t="s">
        <v>144</v>
      </c>
      <c r="AG16" s="55">
        <f>IFERROR(VLOOKUP(AF16,'Fórmulas '!$B$26:$C$30,2,0),"")</f>
        <v>4</v>
      </c>
      <c r="AH16" s="55" t="str">
        <f t="shared" si="7"/>
        <v>CATASTRÓFICO</v>
      </c>
      <c r="AI16" s="65">
        <f>+IFERROR(VLOOKUP(AH16,'Fórmulas '!$E$28:$F$30,2,),"")</f>
        <v>5</v>
      </c>
      <c r="AJ16" s="66" t="str">
        <f>IFERROR(VLOOKUP(CONCATENATE(AG16,AI16),'Fórmulas '!$J$47:$K$71,2,),"")</f>
        <v>EXTREMO</v>
      </c>
      <c r="AK16" s="70" t="s">
        <v>451</v>
      </c>
      <c r="AL16" s="73" t="s">
        <v>452</v>
      </c>
      <c r="AM16" s="72" t="s">
        <v>453</v>
      </c>
      <c r="AN16" s="73" t="s">
        <v>99</v>
      </c>
      <c r="AO16" s="66" t="s">
        <v>100</v>
      </c>
      <c r="AP16" s="66">
        <v>15</v>
      </c>
      <c r="AQ16" s="66">
        <v>5</v>
      </c>
      <c r="AR16" s="66">
        <v>0</v>
      </c>
      <c r="AS16" s="66">
        <v>10</v>
      </c>
      <c r="AT16" s="66">
        <v>15</v>
      </c>
      <c r="AU16" s="66">
        <v>10</v>
      </c>
      <c r="AV16" s="66">
        <v>30</v>
      </c>
      <c r="AW16" s="66">
        <f t="shared" si="8"/>
        <v>85</v>
      </c>
      <c r="AX16" s="121" t="str">
        <f t="shared" si="1"/>
        <v>DISMINUYE DOS PUNTOS</v>
      </c>
      <c r="AY16" s="55">
        <f t="shared" si="6"/>
        <v>4</v>
      </c>
      <c r="AZ16" s="55" t="str">
        <f t="shared" si="2"/>
        <v>IMPROBABLE</v>
      </c>
      <c r="BA16" s="65">
        <f t="shared" si="3"/>
        <v>2</v>
      </c>
      <c r="BB16" s="103" t="str">
        <f t="shared" si="4"/>
        <v>CATASTRÓFICO</v>
      </c>
      <c r="BC16" s="55">
        <f t="shared" si="5"/>
        <v>5</v>
      </c>
      <c r="BD16" s="103" t="str">
        <f>IFERROR(VLOOKUP(CONCATENATE(BA16,BC16),'Fórmulas '!$J$47:$K$71,2,),"")</f>
        <v>EXTREMO</v>
      </c>
      <c r="BE16" s="68">
        <f t="shared" si="9"/>
        <v>10</v>
      </c>
      <c r="BF16" s="66" t="s">
        <v>104</v>
      </c>
      <c r="BG16" s="66" t="s">
        <v>454</v>
      </c>
      <c r="BH16" s="122" t="s">
        <v>455</v>
      </c>
      <c r="BI16" s="74" t="s">
        <v>151</v>
      </c>
      <c r="BJ16" s="74" t="s">
        <v>456</v>
      </c>
      <c r="BK16" s="74" t="s">
        <v>457</v>
      </c>
      <c r="BL16" s="72" t="s">
        <v>458</v>
      </c>
      <c r="BM16" s="71" t="s">
        <v>457</v>
      </c>
      <c r="BN16" s="72" t="s">
        <v>458</v>
      </c>
      <c r="BO16" s="71" t="s">
        <v>457</v>
      </c>
      <c r="BP16" s="72" t="s">
        <v>459</v>
      </c>
      <c r="BQ16" s="72" t="s">
        <v>460</v>
      </c>
      <c r="BR16" s="72" t="s">
        <v>461</v>
      </c>
    </row>
    <row r="17" spans="1:123" ht="200.45" customHeight="1" x14ac:dyDescent="0.25">
      <c r="A17" s="68" t="s">
        <v>138</v>
      </c>
      <c r="B17" s="57"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9" t="str">
        <f>VLOOKUP(A17,'Fórmulas '!$F$47:$G$66,2,FALSE)</f>
        <v>Subgerente de Altos Logros -  Jefe de Oficina de Medicina Deportiva</v>
      </c>
      <c r="D17" s="70" t="s">
        <v>462</v>
      </c>
      <c r="E17" s="66" t="s">
        <v>88</v>
      </c>
      <c r="F17" s="66" t="s">
        <v>102</v>
      </c>
      <c r="G17" s="68" t="s">
        <v>102</v>
      </c>
      <c r="H17" s="68" t="s">
        <v>102</v>
      </c>
      <c r="I17" s="68" t="s">
        <v>89</v>
      </c>
      <c r="J17" s="71" t="s">
        <v>463</v>
      </c>
      <c r="K17" s="72" t="s">
        <v>464</v>
      </c>
      <c r="L17" s="66" t="s">
        <v>88</v>
      </c>
      <c r="M17" s="66" t="s">
        <v>88</v>
      </c>
      <c r="N17" s="66" t="s">
        <v>88</v>
      </c>
      <c r="O17" s="66" t="s">
        <v>143</v>
      </c>
      <c r="P17" s="66" t="s">
        <v>88</v>
      </c>
      <c r="Q17" s="66" t="s">
        <v>143</v>
      </c>
      <c r="R17" s="66" t="s">
        <v>143</v>
      </c>
      <c r="S17" s="66" t="s">
        <v>143</v>
      </c>
      <c r="T17" s="66" t="s">
        <v>102</v>
      </c>
      <c r="U17" s="66" t="s">
        <v>102</v>
      </c>
      <c r="V17" s="66" t="s">
        <v>143</v>
      </c>
      <c r="W17" s="66" t="s">
        <v>101</v>
      </c>
      <c r="X17" s="66" t="s">
        <v>143</v>
      </c>
      <c r="Y17" s="66" t="s">
        <v>143</v>
      </c>
      <c r="Z17" s="66" t="s">
        <v>143</v>
      </c>
      <c r="AA17" s="66" t="s">
        <v>143</v>
      </c>
      <c r="AB17" s="66" t="s">
        <v>143</v>
      </c>
      <c r="AC17" s="66" t="s">
        <v>143</v>
      </c>
      <c r="AD17" s="66" t="s">
        <v>143</v>
      </c>
      <c r="AE17" s="55">
        <f t="shared" si="0"/>
        <v>6</v>
      </c>
      <c r="AF17" s="66" t="s">
        <v>144</v>
      </c>
      <c r="AG17" s="55">
        <f>IFERROR(VLOOKUP(AF17,'Fórmulas '!$B$26:$C$30,2,0),"")</f>
        <v>4</v>
      </c>
      <c r="AH17" s="55" t="str">
        <f t="shared" si="7"/>
        <v>MAYOR</v>
      </c>
      <c r="AI17" s="65">
        <f>+IFERROR(VLOOKUP(AH17,'Fórmulas '!$E$28:$F$30,2,),"")</f>
        <v>4</v>
      </c>
      <c r="AJ17" s="66" t="str">
        <f>IFERROR(VLOOKUP(CONCATENATE(AG17,AI17),'Fórmulas '!$J$47:$K$71,2,),"")</f>
        <v>EXTREMO</v>
      </c>
      <c r="AK17" s="70" t="s">
        <v>465</v>
      </c>
      <c r="AL17" s="73" t="s">
        <v>452</v>
      </c>
      <c r="AM17" s="72" t="s">
        <v>466</v>
      </c>
      <c r="AN17" s="66" t="s">
        <v>99</v>
      </c>
      <c r="AO17" s="66" t="s">
        <v>100</v>
      </c>
      <c r="AP17" s="66">
        <v>15</v>
      </c>
      <c r="AQ17" s="66">
        <v>5</v>
      </c>
      <c r="AR17" s="66">
        <v>0</v>
      </c>
      <c r="AS17" s="66">
        <v>10</v>
      </c>
      <c r="AT17" s="66">
        <v>15</v>
      </c>
      <c r="AU17" s="66">
        <v>10</v>
      </c>
      <c r="AV17" s="66">
        <v>30</v>
      </c>
      <c r="AW17" s="66">
        <f t="shared" si="8"/>
        <v>85</v>
      </c>
      <c r="AX17" s="121" t="str">
        <f t="shared" si="1"/>
        <v>DISMINUYE DOS PUNTOS</v>
      </c>
      <c r="AY17" s="55">
        <f t="shared" si="6"/>
        <v>4</v>
      </c>
      <c r="AZ17" s="55" t="str">
        <f t="shared" si="2"/>
        <v>IMPROBABLE</v>
      </c>
      <c r="BA17" s="65">
        <f t="shared" si="3"/>
        <v>2</v>
      </c>
      <c r="BB17" s="103" t="str">
        <f t="shared" si="4"/>
        <v>MAYOR</v>
      </c>
      <c r="BC17" s="55">
        <f t="shared" si="5"/>
        <v>4</v>
      </c>
      <c r="BD17" s="103" t="str">
        <f>IFERROR(VLOOKUP(CONCATENATE(BA17,BC17),'Fórmulas '!$J$47:$K$71,2,),"")</f>
        <v>ALTO</v>
      </c>
      <c r="BE17" s="68">
        <f t="shared" si="9"/>
        <v>8</v>
      </c>
      <c r="BF17" s="66" t="s">
        <v>104</v>
      </c>
      <c r="BG17" s="66" t="s">
        <v>467</v>
      </c>
      <c r="BH17" s="72" t="s">
        <v>468</v>
      </c>
      <c r="BI17" s="72" t="s">
        <v>469</v>
      </c>
      <c r="BJ17" s="72" t="s">
        <v>470</v>
      </c>
      <c r="BK17" s="71" t="s">
        <v>471</v>
      </c>
      <c r="BL17" s="72" t="s">
        <v>472</v>
      </c>
      <c r="BM17" s="71" t="s">
        <v>473</v>
      </c>
      <c r="BN17" s="72" t="s">
        <v>472</v>
      </c>
      <c r="BO17" s="71" t="s">
        <v>473</v>
      </c>
      <c r="BP17" s="72" t="s">
        <v>474</v>
      </c>
      <c r="BQ17" s="72" t="s">
        <v>460</v>
      </c>
      <c r="BR17" s="72" t="s">
        <v>461</v>
      </c>
    </row>
    <row r="18" spans="1:123" ht="187.9" customHeight="1" x14ac:dyDescent="0.25">
      <c r="A18" s="68" t="s">
        <v>138</v>
      </c>
      <c r="B18" s="57"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9" t="str">
        <f>VLOOKUP(A18,'Fórmulas '!$F$47:$G$66,2,FALSE)</f>
        <v>Subgerente de Altos Logros -  Jefe de Oficina de Medicina Deportiva</v>
      </c>
      <c r="D18" s="70" t="s">
        <v>475</v>
      </c>
      <c r="E18" s="66" t="s">
        <v>88</v>
      </c>
      <c r="F18" s="66" t="s">
        <v>88</v>
      </c>
      <c r="G18" s="68" t="s">
        <v>88</v>
      </c>
      <c r="H18" s="68" t="s">
        <v>88</v>
      </c>
      <c r="I18" s="68" t="s">
        <v>89</v>
      </c>
      <c r="J18" s="71" t="s">
        <v>476</v>
      </c>
      <c r="K18" s="72" t="s">
        <v>477</v>
      </c>
      <c r="L18" s="66" t="s">
        <v>88</v>
      </c>
      <c r="M18" s="66" t="s">
        <v>88</v>
      </c>
      <c r="N18" s="66" t="s">
        <v>88</v>
      </c>
      <c r="O18" s="66" t="s">
        <v>88</v>
      </c>
      <c r="P18" s="66" t="s">
        <v>88</v>
      </c>
      <c r="Q18" s="66" t="s">
        <v>88</v>
      </c>
      <c r="R18" s="66" t="s">
        <v>88</v>
      </c>
      <c r="S18" s="66" t="s">
        <v>88</v>
      </c>
      <c r="T18" s="66" t="s">
        <v>143</v>
      </c>
      <c r="U18" s="66" t="s">
        <v>88</v>
      </c>
      <c r="V18" s="66" t="s">
        <v>88</v>
      </c>
      <c r="W18" s="66" t="s">
        <v>88</v>
      </c>
      <c r="X18" s="66" t="s">
        <v>88</v>
      </c>
      <c r="Y18" s="66" t="s">
        <v>88</v>
      </c>
      <c r="Z18" s="66" t="s">
        <v>88</v>
      </c>
      <c r="AA18" s="66" t="s">
        <v>143</v>
      </c>
      <c r="AB18" s="66" t="s">
        <v>88</v>
      </c>
      <c r="AC18" s="66" t="s">
        <v>88</v>
      </c>
      <c r="AD18" s="66" t="s">
        <v>143</v>
      </c>
      <c r="AE18" s="55">
        <f t="shared" si="0"/>
        <v>16</v>
      </c>
      <c r="AF18" s="66" t="s">
        <v>93</v>
      </c>
      <c r="AG18" s="55">
        <f>IFERROR(VLOOKUP(AF18,'Fórmulas '!$B$26:$C$30,2,0),"")</f>
        <v>3</v>
      </c>
      <c r="AH18" s="55" t="str">
        <f t="shared" si="7"/>
        <v>CATASTRÓFICO</v>
      </c>
      <c r="AI18" s="65">
        <f>+IFERROR(VLOOKUP(AH18,'Fórmulas '!$E$28:$F$30,2,),"")</f>
        <v>5</v>
      </c>
      <c r="AJ18" s="66" t="str">
        <f>IFERROR(VLOOKUP(CONCATENATE(AG18,AI18),'Fórmulas '!$J$47:$K$71,2,),"")</f>
        <v>EXTREMO</v>
      </c>
      <c r="AK18" s="70" t="s">
        <v>478</v>
      </c>
      <c r="AL18" s="71" t="s">
        <v>479</v>
      </c>
      <c r="AM18" s="72" t="s">
        <v>480</v>
      </c>
      <c r="AN18" s="66" t="s">
        <v>99</v>
      </c>
      <c r="AO18" s="66" t="s">
        <v>100</v>
      </c>
      <c r="AP18" s="66">
        <v>15</v>
      </c>
      <c r="AQ18" s="66">
        <v>5</v>
      </c>
      <c r="AR18" s="66">
        <v>0</v>
      </c>
      <c r="AS18" s="66">
        <v>10</v>
      </c>
      <c r="AT18" s="66">
        <v>15</v>
      </c>
      <c r="AU18" s="66">
        <v>10</v>
      </c>
      <c r="AV18" s="66">
        <v>30</v>
      </c>
      <c r="AW18" s="66">
        <f t="shared" si="8"/>
        <v>85</v>
      </c>
      <c r="AX18" s="121" t="str">
        <f t="shared" si="1"/>
        <v>DISMINUYE DOS PUNTOS</v>
      </c>
      <c r="AY18" s="55">
        <f t="shared" si="6"/>
        <v>3</v>
      </c>
      <c r="AZ18" s="55" t="str">
        <f t="shared" si="2"/>
        <v>RARA VEZ</v>
      </c>
      <c r="BA18" s="65">
        <f t="shared" si="3"/>
        <v>1</v>
      </c>
      <c r="BB18" s="103" t="str">
        <f t="shared" si="4"/>
        <v>CATASTRÓFICO</v>
      </c>
      <c r="BC18" s="55">
        <f t="shared" si="5"/>
        <v>5</v>
      </c>
      <c r="BD18" s="103" t="str">
        <f>IFERROR(VLOOKUP(CONCATENATE(BA18,BC18),'Fórmulas '!$J$47:$K$71,2,),"")</f>
        <v>ALTO</v>
      </c>
      <c r="BE18" s="68">
        <f t="shared" si="9"/>
        <v>5</v>
      </c>
      <c r="BF18" s="66" t="s">
        <v>104</v>
      </c>
      <c r="BG18" s="66" t="s">
        <v>481</v>
      </c>
      <c r="BH18" s="122" t="s">
        <v>482</v>
      </c>
      <c r="BI18" s="74" t="s">
        <v>483</v>
      </c>
      <c r="BJ18" s="72" t="s">
        <v>484</v>
      </c>
      <c r="BK18" s="71" t="s">
        <v>485</v>
      </c>
      <c r="BL18" s="71" t="s">
        <v>486</v>
      </c>
      <c r="BM18" s="72" t="s">
        <v>487</v>
      </c>
      <c r="BN18" s="71" t="s">
        <v>486</v>
      </c>
      <c r="BO18" s="72" t="s">
        <v>487</v>
      </c>
      <c r="BP18" s="72" t="s">
        <v>488</v>
      </c>
      <c r="BQ18" s="71" t="s">
        <v>489</v>
      </c>
      <c r="BR18" s="72" t="s">
        <v>461</v>
      </c>
    </row>
    <row r="19" spans="1:123" ht="120" hidden="1" x14ac:dyDescent="0.25">
      <c r="A19" s="77" t="s">
        <v>162</v>
      </c>
      <c r="B19" s="57"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9" t="str">
        <f>VLOOKUP(A19,'Fórmulas '!$F$47:$G$66,2,FALSE)</f>
        <v>Subgerente de Fomento y Desarrollo Deportivo</v>
      </c>
      <c r="D19" s="70" t="s">
        <v>490</v>
      </c>
      <c r="E19" s="79" t="s">
        <v>88</v>
      </c>
      <c r="F19" s="79" t="s">
        <v>88</v>
      </c>
      <c r="G19" s="78" t="s">
        <v>88</v>
      </c>
      <c r="H19" s="78" t="s">
        <v>88</v>
      </c>
      <c r="I19" s="78" t="s">
        <v>89</v>
      </c>
      <c r="J19" s="78" t="s">
        <v>491</v>
      </c>
      <c r="K19" s="78" t="s">
        <v>166</v>
      </c>
      <c r="L19" s="138" t="s">
        <v>92</v>
      </c>
      <c r="M19" s="138" t="s">
        <v>88</v>
      </c>
      <c r="N19" s="138" t="s">
        <v>88</v>
      </c>
      <c r="O19" s="138" t="s">
        <v>88</v>
      </c>
      <c r="P19" s="138" t="s">
        <v>88</v>
      </c>
      <c r="Q19" s="138" t="s">
        <v>92</v>
      </c>
      <c r="R19" s="138" t="s">
        <v>88</v>
      </c>
      <c r="S19" s="138" t="s">
        <v>88</v>
      </c>
      <c r="T19" s="138" t="s">
        <v>92</v>
      </c>
      <c r="U19" s="138" t="s">
        <v>88</v>
      </c>
      <c r="V19" s="79" t="s">
        <v>88</v>
      </c>
      <c r="W19" s="79" t="s">
        <v>88</v>
      </c>
      <c r="X19" s="79" t="s">
        <v>88</v>
      </c>
      <c r="Y19" s="79" t="s">
        <v>88</v>
      </c>
      <c r="Z19" s="79" t="s">
        <v>88</v>
      </c>
      <c r="AA19" s="79" t="s">
        <v>92</v>
      </c>
      <c r="AB19" s="79" t="s">
        <v>88</v>
      </c>
      <c r="AC19" s="79" t="s">
        <v>88</v>
      </c>
      <c r="AD19" s="79" t="s">
        <v>92</v>
      </c>
      <c r="AE19" s="55">
        <f t="shared" si="0"/>
        <v>14</v>
      </c>
      <c r="AF19" s="79" t="s">
        <v>93</v>
      </c>
      <c r="AG19" s="55">
        <f>IFERROR(VLOOKUP(AF19,'Fórmulas '!$B$26:$C$30,2,0),"")</f>
        <v>3</v>
      </c>
      <c r="AH19" s="55" t="str">
        <f t="shared" si="7"/>
        <v>CATASTRÓFICO</v>
      </c>
      <c r="AI19" s="65">
        <f>+IFERROR(VLOOKUP(AH19,'Fórmulas '!$E$28:$F$30,2,),"")</f>
        <v>5</v>
      </c>
      <c r="AJ19" s="66" t="str">
        <f>IFERROR(VLOOKUP(CONCATENATE(AG19,AI19),'Fórmulas '!$J$47:$K$71,2,),"")</f>
        <v>EXTREMO</v>
      </c>
      <c r="AK19" s="115" t="s">
        <v>492</v>
      </c>
      <c r="AL19" s="78" t="s">
        <v>168</v>
      </c>
      <c r="AM19" s="78" t="s">
        <v>493</v>
      </c>
      <c r="AN19" s="79" t="s">
        <v>494</v>
      </c>
      <c r="AO19" s="79" t="s">
        <v>100</v>
      </c>
      <c r="AP19" s="79">
        <v>0</v>
      </c>
      <c r="AQ19" s="79">
        <v>5</v>
      </c>
      <c r="AR19" s="79">
        <v>15</v>
      </c>
      <c r="AS19" s="79">
        <v>0</v>
      </c>
      <c r="AT19" s="79">
        <v>15</v>
      </c>
      <c r="AU19" s="79">
        <v>10</v>
      </c>
      <c r="AV19" s="79">
        <v>30</v>
      </c>
      <c r="AW19" s="79">
        <v>75</v>
      </c>
      <c r="AX19" s="121" t="str">
        <f t="shared" si="1"/>
        <v>DISMINUYE UN PUNTO</v>
      </c>
      <c r="AY19" s="55">
        <v>3</v>
      </c>
      <c r="AZ19" s="55" t="str">
        <f t="shared" si="2"/>
        <v>IMPROBABLE</v>
      </c>
      <c r="BA19" s="65">
        <f t="shared" si="3"/>
        <v>2</v>
      </c>
      <c r="BB19" s="103" t="str">
        <f t="shared" si="4"/>
        <v>CATASTRÓFICO</v>
      </c>
      <c r="BC19" s="55">
        <f t="shared" si="5"/>
        <v>5</v>
      </c>
      <c r="BD19" s="103" t="str">
        <f>IFERROR(VLOOKUP(CONCATENATE(BA19,BC19),'Fórmulas '!$J$47:$K$71,2,),"")</f>
        <v>EXTREMO</v>
      </c>
      <c r="BE19" s="78">
        <v>9</v>
      </c>
      <c r="BF19" s="79" t="s">
        <v>104</v>
      </c>
      <c r="BG19" s="79" t="s">
        <v>135</v>
      </c>
      <c r="BH19" s="123" t="s">
        <v>171</v>
      </c>
      <c r="BI19" s="78" t="s">
        <v>172</v>
      </c>
      <c r="BJ19" s="79" t="s">
        <v>495</v>
      </c>
      <c r="BK19" s="79" t="s">
        <v>496</v>
      </c>
      <c r="BL19" s="140" t="s">
        <v>495</v>
      </c>
      <c r="BM19" s="139" t="s">
        <v>496</v>
      </c>
      <c r="BN19" s="78" t="s">
        <v>497</v>
      </c>
      <c r="BO19" s="78" t="s">
        <v>497</v>
      </c>
      <c r="BP19" s="79" t="s">
        <v>497</v>
      </c>
      <c r="BQ19" s="79" t="s">
        <v>497</v>
      </c>
      <c r="BR19" s="79" t="s">
        <v>497</v>
      </c>
    </row>
    <row r="20" spans="1:123" ht="209.45" hidden="1" customHeight="1" x14ac:dyDescent="0.25">
      <c r="A20" s="66" t="s">
        <v>177</v>
      </c>
      <c r="B20" s="50"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9" t="str">
        <f>VLOOKUP(A20,'Fórmulas '!$F$47:$G$66,2,FALSE)</f>
        <v>Coordinador Programa Por su Salud Muévase Pues</v>
      </c>
      <c r="D20" s="70" t="s">
        <v>498</v>
      </c>
      <c r="E20" s="66" t="s">
        <v>88</v>
      </c>
      <c r="F20" s="66" t="s">
        <v>88</v>
      </c>
      <c r="G20" s="68" t="s">
        <v>88</v>
      </c>
      <c r="H20" s="68" t="s">
        <v>88</v>
      </c>
      <c r="I20" s="68" t="s">
        <v>89</v>
      </c>
      <c r="J20" s="71" t="s">
        <v>499</v>
      </c>
      <c r="K20" s="72" t="s">
        <v>500</v>
      </c>
      <c r="L20" s="66" t="s">
        <v>88</v>
      </c>
      <c r="M20" s="66" t="s">
        <v>88</v>
      </c>
      <c r="N20" s="66" t="s">
        <v>88</v>
      </c>
      <c r="O20" s="66" t="s">
        <v>88</v>
      </c>
      <c r="P20" s="66" t="s">
        <v>88</v>
      </c>
      <c r="Q20" s="66" t="s">
        <v>92</v>
      </c>
      <c r="R20" s="66" t="s">
        <v>88</v>
      </c>
      <c r="S20" s="66" t="s">
        <v>92</v>
      </c>
      <c r="T20" s="66" t="s">
        <v>92</v>
      </c>
      <c r="U20" s="66" t="s">
        <v>88</v>
      </c>
      <c r="V20" s="66" t="s">
        <v>88</v>
      </c>
      <c r="W20" s="66" t="s">
        <v>88</v>
      </c>
      <c r="X20" s="66" t="s">
        <v>88</v>
      </c>
      <c r="Y20" s="66" t="s">
        <v>88</v>
      </c>
      <c r="Z20" s="66" t="s">
        <v>88</v>
      </c>
      <c r="AA20" s="66" t="s">
        <v>92</v>
      </c>
      <c r="AB20" s="66" t="s">
        <v>88</v>
      </c>
      <c r="AC20" s="66" t="s">
        <v>88</v>
      </c>
      <c r="AD20" s="66" t="s">
        <v>92</v>
      </c>
      <c r="AE20" s="141">
        <f t="shared" si="0"/>
        <v>14</v>
      </c>
      <c r="AF20" s="66" t="s">
        <v>144</v>
      </c>
      <c r="AG20" s="141">
        <f>IFERROR(VLOOKUP(AF20,'Fórmulas '!$B$26:$C$30,2,0),"")</f>
        <v>4</v>
      </c>
      <c r="AH20" s="141" t="str">
        <f t="shared" si="7"/>
        <v>CATASTRÓFICO</v>
      </c>
      <c r="AI20" s="9">
        <f>+IFERROR(VLOOKUP(AH20,'Fórmulas '!$E$28:$F$30,2,),"")</f>
        <v>5</v>
      </c>
      <c r="AJ20" s="66" t="str">
        <f>IFERROR(VLOOKUP(CONCATENATE(AG20,AI20),'Fórmulas '!$J$47:$K$71,2,),"")</f>
        <v>EXTREMO</v>
      </c>
      <c r="AK20" s="70" t="s">
        <v>501</v>
      </c>
      <c r="AL20" s="72" t="s">
        <v>502</v>
      </c>
      <c r="AM20" s="72" t="s">
        <v>503</v>
      </c>
      <c r="AN20" s="66" t="s">
        <v>99</v>
      </c>
      <c r="AO20" s="66" t="s">
        <v>100</v>
      </c>
      <c r="AP20" s="66">
        <v>0</v>
      </c>
      <c r="AQ20" s="66">
        <v>5</v>
      </c>
      <c r="AR20" s="66">
        <v>0</v>
      </c>
      <c r="AS20" s="66">
        <v>10</v>
      </c>
      <c r="AT20" s="66">
        <v>15</v>
      </c>
      <c r="AU20" s="66">
        <v>0</v>
      </c>
      <c r="AV20" s="66">
        <v>0</v>
      </c>
      <c r="AW20" s="66">
        <f t="shared" ref="AW20" si="10">SUM(AP20:AV20)</f>
        <v>30</v>
      </c>
      <c r="AX20" s="142" t="str">
        <f t="shared" si="1"/>
        <v>DISMINUYE CERO PUNTOS</v>
      </c>
      <c r="AY20" s="141">
        <f t="shared" ref="AY20" si="11">AG20</f>
        <v>4</v>
      </c>
      <c r="AZ20" s="141" t="str">
        <f t="shared" si="2"/>
        <v>PROBABLE'</v>
      </c>
      <c r="BA20" s="9">
        <f t="shared" si="3"/>
        <v>4</v>
      </c>
      <c r="BB20" s="63" t="str">
        <f t="shared" si="4"/>
        <v>CATASTRÓFICO</v>
      </c>
      <c r="BC20" s="141">
        <f t="shared" si="5"/>
        <v>5</v>
      </c>
      <c r="BD20" s="63" t="str">
        <f>IFERROR(VLOOKUP(CONCATENATE(BA20,BC20),'Fórmulas '!$J$47:$K$71,2,),"")</f>
        <v>EXTREMO</v>
      </c>
      <c r="BE20" s="68">
        <f t="shared" ref="BE20" si="12">IFERROR(BC20*BA20,"")</f>
        <v>20</v>
      </c>
      <c r="BF20" s="66" t="s">
        <v>104</v>
      </c>
      <c r="BG20" s="66" t="s">
        <v>135</v>
      </c>
      <c r="BH20" s="72" t="s">
        <v>504</v>
      </c>
      <c r="BI20" s="71" t="s">
        <v>505</v>
      </c>
      <c r="BJ20" s="71" t="s">
        <v>506</v>
      </c>
      <c r="BK20" s="71" t="s">
        <v>412</v>
      </c>
      <c r="BL20" s="69" t="s">
        <v>506</v>
      </c>
      <c r="BM20" s="143" t="s">
        <v>507</v>
      </c>
      <c r="BN20" s="69" t="s">
        <v>506</v>
      </c>
      <c r="BO20" s="143" t="s">
        <v>507</v>
      </c>
      <c r="BP20" s="78" t="s">
        <v>508</v>
      </c>
      <c r="BQ20" s="78" t="s">
        <v>509</v>
      </c>
      <c r="BR20" s="69" t="s">
        <v>510</v>
      </c>
    </row>
    <row r="21" spans="1:123" s="21" customFormat="1" ht="135" hidden="1" x14ac:dyDescent="0.25">
      <c r="A21" s="49" t="s">
        <v>205</v>
      </c>
      <c r="B21" s="57" t="str">
        <f>VLOOKUP(A21,'Fórmulas '!$B$47:$C$66,2,FALSE)</f>
        <v>Apoyar el desarrollo eficiente de los procesos internos, mediante la administración de los bienes y prestación de los servicios internos requeridos.</v>
      </c>
      <c r="C21" s="49" t="str">
        <f>VLOOKUP(A21,'Fórmulas '!$F$47:$G$66,2,FALSE)</f>
        <v>Coordinador Equipo Administrativo</v>
      </c>
      <c r="D21" s="89" t="s">
        <v>511</v>
      </c>
      <c r="E21" s="49" t="s">
        <v>88</v>
      </c>
      <c r="F21" s="49" t="s">
        <v>88</v>
      </c>
      <c r="G21" s="49" t="s">
        <v>88</v>
      </c>
      <c r="H21" s="49" t="s">
        <v>88</v>
      </c>
      <c r="I21" s="49" t="s">
        <v>89</v>
      </c>
      <c r="J21" s="49" t="s">
        <v>208</v>
      </c>
      <c r="K21" s="49" t="s">
        <v>512</v>
      </c>
      <c r="L21" s="49" t="s">
        <v>88</v>
      </c>
      <c r="M21" s="49" t="s">
        <v>88</v>
      </c>
      <c r="N21" s="49" t="s">
        <v>88</v>
      </c>
      <c r="O21" s="49" t="s">
        <v>88</v>
      </c>
      <c r="P21" s="49" t="s">
        <v>88</v>
      </c>
      <c r="Q21" s="49" t="s">
        <v>88</v>
      </c>
      <c r="R21" s="49" t="s">
        <v>88</v>
      </c>
      <c r="S21" s="49" t="s">
        <v>143</v>
      </c>
      <c r="T21" s="49" t="s">
        <v>88</v>
      </c>
      <c r="U21" s="49" t="s">
        <v>88</v>
      </c>
      <c r="V21" s="49" t="s">
        <v>88</v>
      </c>
      <c r="W21" s="49" t="s">
        <v>88</v>
      </c>
      <c r="X21" s="49" t="s">
        <v>88</v>
      </c>
      <c r="Y21" s="49" t="s">
        <v>88</v>
      </c>
      <c r="Z21" s="49" t="s">
        <v>88</v>
      </c>
      <c r="AA21" s="49" t="s">
        <v>143</v>
      </c>
      <c r="AB21" s="49" t="s">
        <v>88</v>
      </c>
      <c r="AC21" s="49" t="s">
        <v>143</v>
      </c>
      <c r="AD21" s="49" t="s">
        <v>143</v>
      </c>
      <c r="AE21" s="55">
        <f t="shared" si="0"/>
        <v>15</v>
      </c>
      <c r="AF21" s="49" t="s">
        <v>93</v>
      </c>
      <c r="AG21" s="55">
        <f>IFERROR(VLOOKUP(AF21,'Fórmulas '!$B$26:$C$30,2,0),"")</f>
        <v>3</v>
      </c>
      <c r="AH21" s="55" t="str">
        <f t="shared" si="7"/>
        <v>CATASTRÓFICO</v>
      </c>
      <c r="AI21" s="65">
        <f>+IFERROR(VLOOKUP(AH21,'Fórmulas '!$E$28:$F$30,2,),"")</f>
        <v>5</v>
      </c>
      <c r="AJ21" s="66" t="str">
        <f>IFERROR(VLOOKUP(CONCATENATE(AG21,AI21),'Fórmulas '!$J$47:$K$71,2,),"")</f>
        <v>EXTREMO</v>
      </c>
      <c r="AK21" s="109" t="s">
        <v>513</v>
      </c>
      <c r="AL21" s="49" t="s">
        <v>514</v>
      </c>
      <c r="AM21" s="49" t="s">
        <v>212</v>
      </c>
      <c r="AN21" s="49" t="s">
        <v>99</v>
      </c>
      <c r="AO21" s="49" t="s">
        <v>515</v>
      </c>
      <c r="AP21" s="49">
        <v>15</v>
      </c>
      <c r="AQ21" s="49">
        <v>5</v>
      </c>
      <c r="AR21" s="49">
        <v>0</v>
      </c>
      <c r="AS21" s="49">
        <v>10</v>
      </c>
      <c r="AT21" s="49">
        <v>15</v>
      </c>
      <c r="AU21" s="49">
        <v>10</v>
      </c>
      <c r="AV21" s="49">
        <v>30</v>
      </c>
      <c r="AW21" s="49">
        <v>85</v>
      </c>
      <c r="AX21" s="121" t="str">
        <f t="shared" si="1"/>
        <v>DISMINUYE DOS PUNTOS</v>
      </c>
      <c r="AY21" s="55">
        <v>3</v>
      </c>
      <c r="AZ21" s="55" t="str">
        <f t="shared" si="2"/>
        <v>RARA VEZ</v>
      </c>
      <c r="BA21" s="65">
        <f t="shared" si="3"/>
        <v>1</v>
      </c>
      <c r="BB21" s="103" t="str">
        <f t="shared" si="4"/>
        <v>CATASTRÓFICO</v>
      </c>
      <c r="BC21" s="55">
        <f t="shared" si="5"/>
        <v>5</v>
      </c>
      <c r="BD21" s="103" t="str">
        <f>IFERROR(VLOOKUP(CONCATENATE(BA21,BC21),'Fórmulas '!$J$47:$K$71,2,),"")</f>
        <v>ALTO</v>
      </c>
      <c r="BE21" s="49">
        <v>6</v>
      </c>
      <c r="BF21" s="49" t="s">
        <v>104</v>
      </c>
      <c r="BG21" s="49" t="s">
        <v>215</v>
      </c>
      <c r="BH21" s="50" t="s">
        <v>216</v>
      </c>
      <c r="BI21" s="49" t="s">
        <v>217</v>
      </c>
      <c r="BJ21" s="49" t="s">
        <v>516</v>
      </c>
      <c r="BK21" s="8" t="s">
        <v>517</v>
      </c>
      <c r="BL21" s="132" t="s">
        <v>516</v>
      </c>
      <c r="BM21" s="148" t="s">
        <v>517</v>
      </c>
      <c r="BP21" s="132" t="s">
        <v>518</v>
      </c>
      <c r="BQ21" s="132" t="s">
        <v>519</v>
      </c>
      <c r="BR21" s="153" t="s">
        <v>414</v>
      </c>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row>
    <row r="22" spans="1:123" s="21" customFormat="1" ht="180" hidden="1" x14ac:dyDescent="0.25">
      <c r="A22" s="49" t="s">
        <v>205</v>
      </c>
      <c r="B22" s="57" t="str">
        <f>VLOOKUP(A22,'Fórmulas '!$B$47:$C$66,2,FALSE)</f>
        <v>Apoyar el desarrollo eficiente de los procesos internos, mediante la administración de los bienes y prestación de los servicios internos requeridos.</v>
      </c>
      <c r="C22" s="49" t="str">
        <f>VLOOKUP(A22,'Fórmulas '!$F$47:$G$66,2,FALSE)</f>
        <v>Coordinador Equipo Administrativo</v>
      </c>
      <c r="D22" s="89" t="s">
        <v>520</v>
      </c>
      <c r="E22" s="49" t="s">
        <v>88</v>
      </c>
      <c r="F22" s="49" t="s">
        <v>88</v>
      </c>
      <c r="G22" s="49" t="s">
        <v>88</v>
      </c>
      <c r="H22" s="49" t="s">
        <v>88</v>
      </c>
      <c r="I22" s="49" t="s">
        <v>89</v>
      </c>
      <c r="J22" s="49" t="s">
        <v>521</v>
      </c>
      <c r="K22" s="49" t="s">
        <v>512</v>
      </c>
      <c r="L22" s="49" t="s">
        <v>88</v>
      </c>
      <c r="M22" s="49" t="s">
        <v>88</v>
      </c>
      <c r="N22" s="49" t="s">
        <v>88</v>
      </c>
      <c r="O22" s="49" t="s">
        <v>88</v>
      </c>
      <c r="P22" s="49" t="s">
        <v>88</v>
      </c>
      <c r="Q22" s="49" t="s">
        <v>88</v>
      </c>
      <c r="R22" s="49" t="s">
        <v>88</v>
      </c>
      <c r="S22" s="49" t="s">
        <v>143</v>
      </c>
      <c r="T22" s="49" t="s">
        <v>88</v>
      </c>
      <c r="U22" s="49" t="s">
        <v>88</v>
      </c>
      <c r="V22" s="49" t="s">
        <v>88</v>
      </c>
      <c r="W22" s="49" t="s">
        <v>88</v>
      </c>
      <c r="X22" s="49" t="s">
        <v>88</v>
      </c>
      <c r="Y22" s="49" t="s">
        <v>88</v>
      </c>
      <c r="Z22" s="49" t="s">
        <v>88</v>
      </c>
      <c r="AA22" s="49" t="s">
        <v>143</v>
      </c>
      <c r="AB22" s="49" t="s">
        <v>88</v>
      </c>
      <c r="AC22" s="49" t="s">
        <v>143</v>
      </c>
      <c r="AD22" s="49" t="s">
        <v>143</v>
      </c>
      <c r="AE22" s="55">
        <f t="shared" si="0"/>
        <v>15</v>
      </c>
      <c r="AF22" s="49" t="s">
        <v>93</v>
      </c>
      <c r="AG22" s="55">
        <f>IFERROR(VLOOKUP(AF22,'Fórmulas '!$B$26:$C$30,2,0),"")</f>
        <v>3</v>
      </c>
      <c r="AH22" s="55" t="str">
        <f t="shared" si="7"/>
        <v>CATASTRÓFICO</v>
      </c>
      <c r="AI22" s="65">
        <f>+IFERROR(VLOOKUP(AH22,'Fórmulas '!$E$28:$F$30,2,),"")</f>
        <v>5</v>
      </c>
      <c r="AJ22" s="66" t="str">
        <f>IFERROR(VLOOKUP(CONCATENATE(AG22,AI22),'Fórmulas '!$J$47:$K$71,2,),"")</f>
        <v>EXTREMO</v>
      </c>
      <c r="AK22" s="109" t="s">
        <v>522</v>
      </c>
      <c r="AL22" s="49" t="s">
        <v>221</v>
      </c>
      <c r="AM22" s="49" t="s">
        <v>523</v>
      </c>
      <c r="AN22" s="49" t="s">
        <v>99</v>
      </c>
      <c r="AO22" s="49" t="s">
        <v>100</v>
      </c>
      <c r="AP22" s="49">
        <v>15</v>
      </c>
      <c r="AQ22" s="49">
        <v>5</v>
      </c>
      <c r="AR22" s="49">
        <v>0</v>
      </c>
      <c r="AS22" s="49">
        <v>10</v>
      </c>
      <c r="AT22" s="49">
        <v>15</v>
      </c>
      <c r="AU22" s="49">
        <v>10</v>
      </c>
      <c r="AV22" s="49">
        <v>30</v>
      </c>
      <c r="AW22" s="49">
        <v>85</v>
      </c>
      <c r="AX22" s="121" t="str">
        <f t="shared" si="1"/>
        <v>DISMINUYE DOS PUNTOS</v>
      </c>
      <c r="AY22" s="55">
        <v>3</v>
      </c>
      <c r="AZ22" s="55" t="str">
        <f t="shared" si="2"/>
        <v>RARA VEZ</v>
      </c>
      <c r="BA22" s="65">
        <f t="shared" si="3"/>
        <v>1</v>
      </c>
      <c r="BB22" s="103" t="str">
        <f t="shared" si="4"/>
        <v>CATASTRÓFICO</v>
      </c>
      <c r="BC22" s="55">
        <f t="shared" si="5"/>
        <v>5</v>
      </c>
      <c r="BD22" s="103" t="str">
        <f>IFERROR(VLOOKUP(CONCATENATE(BA22,BC22),'Fórmulas '!$J$47:$K$71,2,),"")</f>
        <v>ALTO</v>
      </c>
      <c r="BE22" s="49">
        <v>6</v>
      </c>
      <c r="BF22" s="49" t="s">
        <v>104</v>
      </c>
      <c r="BG22" s="49" t="s">
        <v>524</v>
      </c>
      <c r="BH22" s="50" t="s">
        <v>223</v>
      </c>
      <c r="BI22" s="49" t="s">
        <v>525</v>
      </c>
      <c r="BJ22" s="49" t="s">
        <v>516</v>
      </c>
      <c r="BK22" s="8" t="s">
        <v>517</v>
      </c>
      <c r="BL22" s="150" t="s">
        <v>516</v>
      </c>
      <c r="BM22" s="151" t="s">
        <v>517</v>
      </c>
      <c r="BP22" s="132" t="s">
        <v>526</v>
      </c>
      <c r="BQ22" s="152" t="s">
        <v>527</v>
      </c>
      <c r="BR22" s="153" t="s">
        <v>414</v>
      </c>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row>
    <row r="23" spans="1:123" s="21" customFormat="1" ht="90" hidden="1" x14ac:dyDescent="0.25">
      <c r="A23" s="49" t="s">
        <v>205</v>
      </c>
      <c r="B23" s="57" t="str">
        <f>VLOOKUP(A23,'Fórmulas '!$B$47:$C$66,2,FALSE)</f>
        <v>Apoyar el desarrollo eficiente de los procesos internos, mediante la administración de los bienes y prestación de los servicios internos requeridos.</v>
      </c>
      <c r="C23" s="49" t="str">
        <f>VLOOKUP(A23,'Fórmulas '!$F$47:$G$66,2,FALSE)</f>
        <v>Coordinador Equipo Administrativo</v>
      </c>
      <c r="D23" s="89" t="s">
        <v>528</v>
      </c>
      <c r="E23" s="49" t="s">
        <v>88</v>
      </c>
      <c r="F23" s="49" t="s">
        <v>88</v>
      </c>
      <c r="G23" s="49" t="s">
        <v>88</v>
      </c>
      <c r="H23" s="49" t="s">
        <v>88</v>
      </c>
      <c r="I23" s="49" t="s">
        <v>89</v>
      </c>
      <c r="J23" s="49" t="s">
        <v>226</v>
      </c>
      <c r="K23" s="49" t="s">
        <v>512</v>
      </c>
      <c r="L23" s="49" t="s">
        <v>88</v>
      </c>
      <c r="M23" s="49" t="s">
        <v>88</v>
      </c>
      <c r="N23" s="49" t="s">
        <v>88</v>
      </c>
      <c r="O23" s="49" t="s">
        <v>88</v>
      </c>
      <c r="P23" s="49" t="s">
        <v>88</v>
      </c>
      <c r="Q23" s="49" t="s">
        <v>88</v>
      </c>
      <c r="R23" s="49" t="s">
        <v>88</v>
      </c>
      <c r="S23" s="49" t="s">
        <v>143</v>
      </c>
      <c r="T23" s="49" t="s">
        <v>88</v>
      </c>
      <c r="U23" s="49" t="s">
        <v>88</v>
      </c>
      <c r="V23" s="49" t="s">
        <v>88</v>
      </c>
      <c r="W23" s="49" t="s">
        <v>88</v>
      </c>
      <c r="X23" s="49" t="s">
        <v>88</v>
      </c>
      <c r="Y23" s="49" t="s">
        <v>88</v>
      </c>
      <c r="Z23" s="49" t="s">
        <v>88</v>
      </c>
      <c r="AA23" s="49" t="s">
        <v>143</v>
      </c>
      <c r="AB23" s="49" t="s">
        <v>88</v>
      </c>
      <c r="AC23" s="49" t="s">
        <v>143</v>
      </c>
      <c r="AD23" s="49" t="s">
        <v>143</v>
      </c>
      <c r="AE23" s="55">
        <f t="shared" si="0"/>
        <v>15</v>
      </c>
      <c r="AF23" s="49" t="s">
        <v>93</v>
      </c>
      <c r="AG23" s="55">
        <f>IFERROR(VLOOKUP(AF23,'Fórmulas '!$B$26:$C$30,2,0),"")</f>
        <v>3</v>
      </c>
      <c r="AH23" s="55" t="str">
        <f t="shared" si="7"/>
        <v>CATASTRÓFICO</v>
      </c>
      <c r="AI23" s="65">
        <f>+IFERROR(VLOOKUP(AH23,'Fórmulas '!$E$28:$F$30,2,),"")</f>
        <v>5</v>
      </c>
      <c r="AJ23" s="66" t="str">
        <f>IFERROR(VLOOKUP(CONCATENATE(AG23,AI23),'Fórmulas '!$J$47:$K$71,2,),"")</f>
        <v>EXTREMO</v>
      </c>
      <c r="AK23" s="109" t="s">
        <v>529</v>
      </c>
      <c r="AL23" s="49" t="s">
        <v>228</v>
      </c>
      <c r="AM23" s="49" t="s">
        <v>229</v>
      </c>
      <c r="AN23" s="49" t="s">
        <v>99</v>
      </c>
      <c r="AO23" s="49" t="s">
        <v>100</v>
      </c>
      <c r="AP23" s="49">
        <v>15</v>
      </c>
      <c r="AQ23" s="49">
        <v>5</v>
      </c>
      <c r="AR23" s="49">
        <v>0</v>
      </c>
      <c r="AS23" s="49">
        <v>10</v>
      </c>
      <c r="AT23" s="49">
        <v>15</v>
      </c>
      <c r="AU23" s="49">
        <v>10</v>
      </c>
      <c r="AV23" s="49">
        <v>30</v>
      </c>
      <c r="AW23" s="49">
        <v>85</v>
      </c>
      <c r="AX23" s="121" t="str">
        <f t="shared" si="1"/>
        <v>DISMINUYE DOS PUNTOS</v>
      </c>
      <c r="AY23" s="55">
        <v>3</v>
      </c>
      <c r="AZ23" s="55" t="str">
        <f t="shared" si="2"/>
        <v>RARA VEZ</v>
      </c>
      <c r="BA23" s="65">
        <f t="shared" si="3"/>
        <v>1</v>
      </c>
      <c r="BB23" s="103" t="str">
        <f t="shared" si="4"/>
        <v>CATASTRÓFICO</v>
      </c>
      <c r="BC23" s="55">
        <f t="shared" si="5"/>
        <v>5</v>
      </c>
      <c r="BD23" s="103" t="str">
        <f>IFERROR(VLOOKUP(CONCATENATE(BA23,BC23),'Fórmulas '!$J$47:$K$71,2,),"")</f>
        <v>ALTO</v>
      </c>
      <c r="BE23" s="49">
        <v>6</v>
      </c>
      <c r="BF23" s="49" t="s">
        <v>104</v>
      </c>
      <c r="BG23" s="49" t="s">
        <v>454</v>
      </c>
      <c r="BH23" s="50" t="s">
        <v>223</v>
      </c>
      <c r="BI23" s="49" t="s">
        <v>230</v>
      </c>
      <c r="BJ23" s="49" t="s">
        <v>516</v>
      </c>
      <c r="BK23" s="8" t="s">
        <v>530</v>
      </c>
      <c r="BL23" s="150" t="s">
        <v>516</v>
      </c>
      <c r="BM23" s="151" t="s">
        <v>517</v>
      </c>
      <c r="BP23" s="132" t="s">
        <v>531</v>
      </c>
      <c r="BQ23" s="152" t="s">
        <v>414</v>
      </c>
      <c r="BR23" s="153" t="s">
        <v>414</v>
      </c>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row>
    <row r="24" spans="1:123" ht="210" hidden="1" x14ac:dyDescent="0.25">
      <c r="A24" s="49" t="s">
        <v>231</v>
      </c>
      <c r="B24" s="57"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9" t="str">
        <f>VLOOKUP(A24,'Fórmulas '!$F$47:$G$66,2,FALSE)</f>
        <v>Jefe de Oficina Jurídica</v>
      </c>
      <c r="D24" s="89" t="s">
        <v>532</v>
      </c>
      <c r="E24" s="49" t="s">
        <v>102</v>
      </c>
      <c r="F24" s="49" t="s">
        <v>102</v>
      </c>
      <c r="G24" s="49" t="s">
        <v>102</v>
      </c>
      <c r="H24" s="49" t="s">
        <v>102</v>
      </c>
      <c r="I24" s="49" t="s">
        <v>89</v>
      </c>
      <c r="J24" s="49" t="s">
        <v>234</v>
      </c>
      <c r="K24" s="49" t="s">
        <v>533</v>
      </c>
      <c r="L24" s="49" t="s">
        <v>102</v>
      </c>
      <c r="M24" s="49" t="s">
        <v>102</v>
      </c>
      <c r="N24" s="49" t="s">
        <v>102</v>
      </c>
      <c r="O24" s="49" t="s">
        <v>102</v>
      </c>
      <c r="P24" s="49" t="s">
        <v>102</v>
      </c>
      <c r="Q24" s="49" t="s">
        <v>102</v>
      </c>
      <c r="R24" s="49" t="s">
        <v>102</v>
      </c>
      <c r="S24" s="49" t="s">
        <v>102</v>
      </c>
      <c r="T24" s="49" t="s">
        <v>102</v>
      </c>
      <c r="U24" s="49" t="s">
        <v>102</v>
      </c>
      <c r="V24" s="49" t="s">
        <v>102</v>
      </c>
      <c r="W24" s="49" t="s">
        <v>102</v>
      </c>
      <c r="X24" s="49" t="s">
        <v>102</v>
      </c>
      <c r="Y24" s="49" t="s">
        <v>102</v>
      </c>
      <c r="Z24" s="49" t="s">
        <v>102</v>
      </c>
      <c r="AA24" s="49" t="s">
        <v>101</v>
      </c>
      <c r="AB24" s="49" t="s">
        <v>102</v>
      </c>
      <c r="AC24" s="49" t="s">
        <v>102</v>
      </c>
      <c r="AD24" s="49" t="s">
        <v>101</v>
      </c>
      <c r="AE24" s="55">
        <f t="shared" si="0"/>
        <v>17</v>
      </c>
      <c r="AF24" s="49" t="s">
        <v>144</v>
      </c>
      <c r="AG24" s="55">
        <f>IFERROR(VLOOKUP(AF24,'Fórmulas '!$B$26:$C$30,2,0),"")</f>
        <v>4</v>
      </c>
      <c r="AH24" s="55" t="str">
        <f t="shared" si="7"/>
        <v>CATASTRÓFICO</v>
      </c>
      <c r="AI24" s="65">
        <f>+IFERROR(VLOOKUP(AH24,'Fórmulas '!$E$28:$F$30,2,),"")</f>
        <v>5</v>
      </c>
      <c r="AJ24" s="66" t="str">
        <f>IFERROR(VLOOKUP(CONCATENATE(AG24,AI24),'Fórmulas '!$J$47:$K$71,2,),"")</f>
        <v>EXTREMO</v>
      </c>
      <c r="AK24" s="109" t="s">
        <v>534</v>
      </c>
      <c r="AL24" s="49" t="s">
        <v>535</v>
      </c>
      <c r="AM24" s="49" t="s">
        <v>536</v>
      </c>
      <c r="AN24" s="49" t="s">
        <v>99</v>
      </c>
      <c r="AO24" s="49" t="s">
        <v>100</v>
      </c>
      <c r="AP24" s="49">
        <v>15</v>
      </c>
      <c r="AQ24" s="49">
        <v>5</v>
      </c>
      <c r="AR24" s="49">
        <v>0</v>
      </c>
      <c r="AS24" s="49">
        <v>10</v>
      </c>
      <c r="AT24" s="49">
        <v>15</v>
      </c>
      <c r="AU24" s="49">
        <v>10</v>
      </c>
      <c r="AV24" s="49">
        <v>30</v>
      </c>
      <c r="AW24" s="49">
        <v>85</v>
      </c>
      <c r="AX24" s="121" t="str">
        <f t="shared" si="1"/>
        <v>DISMINUYE DOS PUNTOS</v>
      </c>
      <c r="AY24" s="55">
        <v>4</v>
      </c>
      <c r="AZ24" s="55" t="str">
        <f t="shared" si="2"/>
        <v>IMPROBABLE</v>
      </c>
      <c r="BA24" s="65">
        <f t="shared" si="3"/>
        <v>2</v>
      </c>
      <c r="BB24" s="103" t="str">
        <f t="shared" si="4"/>
        <v>CATASTRÓFICO</v>
      </c>
      <c r="BC24" s="55">
        <f t="shared" si="5"/>
        <v>5</v>
      </c>
      <c r="BD24" s="103" t="str">
        <f>IFERROR(VLOOKUP(CONCATENATE(BA24,BC24),'Fórmulas '!$J$47:$K$71,2,),"")</f>
        <v>EXTREMO</v>
      </c>
      <c r="BE24" s="49">
        <v>0</v>
      </c>
      <c r="BF24" s="49" t="s">
        <v>327</v>
      </c>
      <c r="BG24" s="49" t="s">
        <v>537</v>
      </c>
      <c r="BH24" s="50" t="s">
        <v>538</v>
      </c>
      <c r="BI24" s="49" t="s">
        <v>539</v>
      </c>
      <c r="BJ24" s="49" t="s">
        <v>540</v>
      </c>
      <c r="BK24" s="8" t="s">
        <v>414</v>
      </c>
      <c r="BL24" s="21"/>
      <c r="BM24" s="21"/>
      <c r="BN24" s="21"/>
      <c r="BO24" s="21"/>
      <c r="BP24" s="21"/>
      <c r="BQ24" s="21"/>
      <c r="BR24" s="50" t="s">
        <v>541</v>
      </c>
    </row>
    <row r="25" spans="1:123" ht="210" hidden="1" x14ac:dyDescent="0.25">
      <c r="A25" s="49" t="s">
        <v>231</v>
      </c>
      <c r="B25" s="57"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9" t="str">
        <f>VLOOKUP(A25,'Fórmulas '!$F$47:$G$66,2,FALSE)</f>
        <v>Jefe de Oficina Jurídica</v>
      </c>
      <c r="D25" s="89" t="s">
        <v>542</v>
      </c>
      <c r="E25" s="49" t="s">
        <v>102</v>
      </c>
      <c r="F25" s="49" t="s">
        <v>102</v>
      </c>
      <c r="G25" s="49" t="s">
        <v>102</v>
      </c>
      <c r="H25" s="49" t="s">
        <v>102</v>
      </c>
      <c r="I25" s="49" t="s">
        <v>89</v>
      </c>
      <c r="J25" s="49" t="s">
        <v>244</v>
      </c>
      <c r="K25" s="49" t="s">
        <v>245</v>
      </c>
      <c r="L25" s="49" t="s">
        <v>102</v>
      </c>
      <c r="M25" s="49" t="s">
        <v>102</v>
      </c>
      <c r="N25" s="49" t="s">
        <v>102</v>
      </c>
      <c r="O25" s="49" t="s">
        <v>102</v>
      </c>
      <c r="P25" s="49" t="s">
        <v>102</v>
      </c>
      <c r="Q25" s="49" t="s">
        <v>102</v>
      </c>
      <c r="R25" s="49" t="s">
        <v>102</v>
      </c>
      <c r="S25" s="49" t="s">
        <v>102</v>
      </c>
      <c r="T25" s="49" t="s">
        <v>101</v>
      </c>
      <c r="U25" s="49" t="s">
        <v>102</v>
      </c>
      <c r="V25" s="49" t="s">
        <v>102</v>
      </c>
      <c r="W25" s="49" t="s">
        <v>102</v>
      </c>
      <c r="X25" s="49" t="s">
        <v>102</v>
      </c>
      <c r="Y25" s="49" t="s">
        <v>102</v>
      </c>
      <c r="Z25" s="49" t="s">
        <v>102</v>
      </c>
      <c r="AA25" s="49" t="s">
        <v>101</v>
      </c>
      <c r="AB25" s="49" t="s">
        <v>102</v>
      </c>
      <c r="AC25" s="49" t="s">
        <v>102</v>
      </c>
      <c r="AD25" s="49" t="s">
        <v>101</v>
      </c>
      <c r="AE25" s="55">
        <f t="shared" si="0"/>
        <v>16</v>
      </c>
      <c r="AF25" s="49" t="s">
        <v>144</v>
      </c>
      <c r="AG25" s="55">
        <f>IFERROR(VLOOKUP(AF25,'Fórmulas '!$B$26:$C$30,2,0),"")</f>
        <v>4</v>
      </c>
      <c r="AH25" s="55" t="str">
        <f t="shared" si="7"/>
        <v>CATASTRÓFICO</v>
      </c>
      <c r="AI25" s="65">
        <f>+IFERROR(VLOOKUP(AH25,'Fórmulas '!$E$28:$F$30,2,),"")</f>
        <v>5</v>
      </c>
      <c r="AJ25" s="66" t="str">
        <f>IFERROR(VLOOKUP(CONCATENATE(AG25,AI25),'Fórmulas '!$J$47:$K$71,2,),"")</f>
        <v>EXTREMO</v>
      </c>
      <c r="AK25" s="109" t="s">
        <v>543</v>
      </c>
      <c r="AL25" s="49" t="s">
        <v>544</v>
      </c>
      <c r="AM25" s="49" t="s">
        <v>545</v>
      </c>
      <c r="AN25" s="49" t="s">
        <v>99</v>
      </c>
      <c r="AO25" s="49" t="s">
        <v>100</v>
      </c>
      <c r="AP25" s="49">
        <v>15</v>
      </c>
      <c r="AQ25" s="49">
        <v>5</v>
      </c>
      <c r="AR25" s="49">
        <v>0</v>
      </c>
      <c r="AS25" s="49">
        <v>10</v>
      </c>
      <c r="AT25" s="49">
        <v>15</v>
      </c>
      <c r="AU25" s="49">
        <v>10</v>
      </c>
      <c r="AV25" s="49">
        <v>30</v>
      </c>
      <c r="AW25" s="49">
        <v>85</v>
      </c>
      <c r="AX25" s="121" t="str">
        <f t="shared" si="1"/>
        <v>DISMINUYE DOS PUNTOS</v>
      </c>
      <c r="AY25" s="55">
        <v>4</v>
      </c>
      <c r="AZ25" s="55" t="str">
        <f t="shared" si="2"/>
        <v>IMPROBABLE</v>
      </c>
      <c r="BA25" s="65">
        <f t="shared" si="3"/>
        <v>2</v>
      </c>
      <c r="BB25" s="103" t="str">
        <f t="shared" si="4"/>
        <v>CATASTRÓFICO</v>
      </c>
      <c r="BC25" s="55">
        <f t="shared" si="5"/>
        <v>5</v>
      </c>
      <c r="BD25" s="103" t="str">
        <f>IFERROR(VLOOKUP(CONCATENATE(BA25,BC25),'Fórmulas '!$J$47:$K$71,2,),"")</f>
        <v>EXTREMO</v>
      </c>
      <c r="BE25" s="49">
        <v>0</v>
      </c>
      <c r="BF25" s="49" t="s">
        <v>327</v>
      </c>
      <c r="BG25" s="49" t="s">
        <v>537</v>
      </c>
      <c r="BH25" s="50" t="s">
        <v>546</v>
      </c>
      <c r="BI25" s="49" t="s">
        <v>547</v>
      </c>
      <c r="BJ25" s="49" t="s">
        <v>540</v>
      </c>
      <c r="BK25" s="8" t="s">
        <v>414</v>
      </c>
      <c r="BL25" s="49" t="s">
        <v>548</v>
      </c>
      <c r="BM25" s="8" t="s">
        <v>414</v>
      </c>
      <c r="BN25" s="21"/>
      <c r="BO25" s="21"/>
      <c r="BP25" s="132" t="s">
        <v>549</v>
      </c>
      <c r="BQ25" s="154" t="s">
        <v>550</v>
      </c>
      <c r="BR25" s="21"/>
    </row>
    <row r="26" spans="1:123" ht="240" hidden="1" x14ac:dyDescent="0.25">
      <c r="A26" s="81" t="s">
        <v>252</v>
      </c>
      <c r="B26" s="57" t="str">
        <f>VLOOKUP(A26,'Fórmulas '!$B$47:$C$66,2,FALSE)</f>
        <v>lanear, organizar, ejecutar y hacer seguimiento a las acciones que promuevan el desarrollo del talento Humano durante el ciclo de vida laboral de los servidores públicos del instituto.</v>
      </c>
      <c r="C26" s="49" t="str">
        <f>VLOOKUP(A26,'Fórmulas '!$F$47:$G$66,2,FALSE)</f>
        <v>Jefe de Oficina de Talento Humano</v>
      </c>
      <c r="D26" s="98" t="s">
        <v>551</v>
      </c>
      <c r="E26" s="84" t="s">
        <v>88</v>
      </c>
      <c r="F26" s="84" t="s">
        <v>88</v>
      </c>
      <c r="G26" s="84" t="s">
        <v>88</v>
      </c>
      <c r="H26" s="84" t="s">
        <v>88</v>
      </c>
      <c r="I26" s="55" t="s">
        <v>89</v>
      </c>
      <c r="J26" s="83" t="s">
        <v>552</v>
      </c>
      <c r="K26" s="83" t="s">
        <v>553</v>
      </c>
      <c r="L26" s="84" t="s">
        <v>88</v>
      </c>
      <c r="M26" s="84" t="s">
        <v>88</v>
      </c>
      <c r="N26" s="84" t="s">
        <v>88</v>
      </c>
      <c r="O26" s="84" t="s">
        <v>101</v>
      </c>
      <c r="P26" s="84" t="s">
        <v>102</v>
      </c>
      <c r="Q26" s="84" t="s">
        <v>88</v>
      </c>
      <c r="R26" s="84" t="s">
        <v>102</v>
      </c>
      <c r="S26" s="84" t="s">
        <v>101</v>
      </c>
      <c r="T26" s="84" t="s">
        <v>101</v>
      </c>
      <c r="U26" s="84" t="s">
        <v>88</v>
      </c>
      <c r="V26" s="84" t="s">
        <v>88</v>
      </c>
      <c r="W26" s="84" t="s">
        <v>88</v>
      </c>
      <c r="X26" s="84" t="s">
        <v>88</v>
      </c>
      <c r="Y26" s="84" t="s">
        <v>88</v>
      </c>
      <c r="Z26" s="84" t="s">
        <v>88</v>
      </c>
      <c r="AA26" s="84" t="s">
        <v>88</v>
      </c>
      <c r="AB26" s="84" t="s">
        <v>88</v>
      </c>
      <c r="AC26" s="84" t="s">
        <v>101</v>
      </c>
      <c r="AD26" s="84" t="s">
        <v>101</v>
      </c>
      <c r="AE26" s="55">
        <f t="shared" si="0"/>
        <v>14</v>
      </c>
      <c r="AF26" s="84" t="s">
        <v>144</v>
      </c>
      <c r="AG26" s="55">
        <f>IFERROR(VLOOKUP(AF26,'Fórmulas '!$B$26:$C$30,2,0),"")</f>
        <v>4</v>
      </c>
      <c r="AH26" s="55" t="str">
        <f t="shared" si="7"/>
        <v>CATASTRÓFICO</v>
      </c>
      <c r="AI26" s="65">
        <f>+IFERROR(VLOOKUP(AH26,'Fórmulas '!$E$28:$F$30,2,),"")</f>
        <v>5</v>
      </c>
      <c r="AJ26" s="66" t="str">
        <f>IFERROR(VLOOKUP(CONCATENATE(AG26,AI26),'Fórmulas '!$J$47:$K$71,2,),"")</f>
        <v>EXTREMO</v>
      </c>
      <c r="AK26" s="116" t="s">
        <v>554</v>
      </c>
      <c r="AL26" s="83" t="s">
        <v>555</v>
      </c>
      <c r="AM26" s="83" t="s">
        <v>259</v>
      </c>
      <c r="AN26" s="84" t="s">
        <v>99</v>
      </c>
      <c r="AO26" s="84" t="s">
        <v>260</v>
      </c>
      <c r="AP26" s="84">
        <v>0</v>
      </c>
      <c r="AQ26" s="84">
        <v>5</v>
      </c>
      <c r="AR26" s="84">
        <v>0</v>
      </c>
      <c r="AS26" s="84">
        <v>10</v>
      </c>
      <c r="AT26" s="84">
        <v>15</v>
      </c>
      <c r="AU26" s="84">
        <v>10</v>
      </c>
      <c r="AV26" s="84">
        <v>0</v>
      </c>
      <c r="AW26" s="84">
        <v>40</v>
      </c>
      <c r="AX26" s="121" t="str">
        <f t="shared" si="1"/>
        <v>DISMINUYE CERO PUNTOS</v>
      </c>
      <c r="AY26" s="55">
        <v>4</v>
      </c>
      <c r="AZ26" s="55" t="str">
        <f t="shared" si="2"/>
        <v>PROBABLE'</v>
      </c>
      <c r="BA26" s="65">
        <f t="shared" si="3"/>
        <v>4</v>
      </c>
      <c r="BB26" s="103" t="str">
        <f t="shared" si="4"/>
        <v>CATASTRÓFICO</v>
      </c>
      <c r="BC26" s="55">
        <f t="shared" si="5"/>
        <v>5</v>
      </c>
      <c r="BD26" s="103" t="str">
        <f>IFERROR(VLOOKUP(CONCATENATE(BA26,BC26),'Fórmulas '!$J$47:$K$71,2,),"")</f>
        <v>EXTREMO</v>
      </c>
      <c r="BE26" s="85">
        <v>12</v>
      </c>
      <c r="BF26" s="55" t="s">
        <v>104</v>
      </c>
      <c r="BG26" s="84" t="s">
        <v>239</v>
      </c>
      <c r="BH26" s="124" t="s">
        <v>261</v>
      </c>
      <c r="BI26" s="83" t="s">
        <v>556</v>
      </c>
      <c r="BJ26" s="83" t="s">
        <v>557</v>
      </c>
      <c r="BK26" s="83" t="s">
        <v>558</v>
      </c>
      <c r="BL26" s="83" t="s">
        <v>559</v>
      </c>
      <c r="BM26" s="83" t="s">
        <v>558</v>
      </c>
      <c r="BN26" s="84"/>
      <c r="BO26" s="84"/>
      <c r="BP26" s="84"/>
      <c r="BQ26" s="84"/>
      <c r="BR26" s="84"/>
    </row>
    <row r="27" spans="1:123" ht="405" hidden="1" x14ac:dyDescent="0.25">
      <c r="A27" s="82" t="s">
        <v>252</v>
      </c>
      <c r="B27" s="57" t="str">
        <f>VLOOKUP(A27,'Fórmulas '!$B$47:$C$66,2,FALSE)</f>
        <v>lanear, organizar, ejecutar y hacer seguimiento a las acciones que promuevan el desarrollo del talento Humano durante el ciclo de vida laboral de los servidores públicos del instituto.</v>
      </c>
      <c r="C27" s="49" t="str">
        <f>VLOOKUP(A27,'Fórmulas '!$F$47:$G$66,2,FALSE)</f>
        <v>Jefe de Oficina de Talento Humano</v>
      </c>
      <c r="D27" s="99" t="s">
        <v>560</v>
      </c>
      <c r="E27" s="87" t="s">
        <v>88</v>
      </c>
      <c r="F27" s="87" t="s">
        <v>88</v>
      </c>
      <c r="G27" s="87" t="s">
        <v>88</v>
      </c>
      <c r="H27" s="87" t="s">
        <v>88</v>
      </c>
      <c r="I27" s="108" t="s">
        <v>89</v>
      </c>
      <c r="J27" s="86" t="s">
        <v>265</v>
      </c>
      <c r="K27" s="86" t="s">
        <v>561</v>
      </c>
      <c r="L27" s="87" t="s">
        <v>88</v>
      </c>
      <c r="M27" s="87" t="s">
        <v>88</v>
      </c>
      <c r="N27" s="87" t="s">
        <v>88</v>
      </c>
      <c r="O27" s="87" t="s">
        <v>88</v>
      </c>
      <c r="P27" s="87" t="s">
        <v>88</v>
      </c>
      <c r="Q27" s="87" t="s">
        <v>88</v>
      </c>
      <c r="R27" s="87" t="s">
        <v>101</v>
      </c>
      <c r="S27" s="87" t="s">
        <v>88</v>
      </c>
      <c r="T27" s="87" t="s">
        <v>102</v>
      </c>
      <c r="U27" s="87" t="s">
        <v>102</v>
      </c>
      <c r="V27" s="87" t="s">
        <v>88</v>
      </c>
      <c r="W27" s="87" t="s">
        <v>88</v>
      </c>
      <c r="X27" s="87" t="s">
        <v>88</v>
      </c>
      <c r="Y27" s="87" t="s">
        <v>88</v>
      </c>
      <c r="Z27" s="87" t="s">
        <v>88</v>
      </c>
      <c r="AA27" s="87" t="s">
        <v>88</v>
      </c>
      <c r="AB27" s="87" t="s">
        <v>88</v>
      </c>
      <c r="AC27" s="87" t="s">
        <v>101</v>
      </c>
      <c r="AD27" s="87" t="s">
        <v>101</v>
      </c>
      <c r="AE27" s="55">
        <f t="shared" si="0"/>
        <v>16</v>
      </c>
      <c r="AF27" s="87" t="s">
        <v>93</v>
      </c>
      <c r="AG27" s="55">
        <f>IFERROR(VLOOKUP(AF27,'Fórmulas '!$B$26:$C$30,2,0),"")</f>
        <v>3</v>
      </c>
      <c r="AH27" s="55" t="str">
        <f t="shared" si="7"/>
        <v>CATASTRÓFICO</v>
      </c>
      <c r="AI27" s="65">
        <f>+IFERROR(VLOOKUP(AH27,'Fórmulas '!$E$28:$F$30,2,),"")</f>
        <v>5</v>
      </c>
      <c r="AJ27" s="66" t="str">
        <f>IFERROR(VLOOKUP(CONCATENATE(AG27,AI27),'Fórmulas '!$J$47:$K$71,2,),"")</f>
        <v>EXTREMO</v>
      </c>
      <c r="AK27" s="117" t="s">
        <v>562</v>
      </c>
      <c r="AL27" s="49" t="s">
        <v>268</v>
      </c>
      <c r="AM27" s="85" t="s">
        <v>563</v>
      </c>
      <c r="AN27" s="87" t="s">
        <v>99</v>
      </c>
      <c r="AO27" s="87" t="s">
        <v>260</v>
      </c>
      <c r="AP27" s="87">
        <v>15</v>
      </c>
      <c r="AQ27" s="87">
        <v>5</v>
      </c>
      <c r="AR27" s="87">
        <v>0</v>
      </c>
      <c r="AS27" s="87">
        <v>10</v>
      </c>
      <c r="AT27" s="87">
        <v>15</v>
      </c>
      <c r="AU27" s="87">
        <v>10</v>
      </c>
      <c r="AV27" s="87">
        <v>0</v>
      </c>
      <c r="AW27" s="87">
        <v>55</v>
      </c>
      <c r="AX27" s="121" t="str">
        <f t="shared" si="1"/>
        <v>DISMINUYE UN PUNTO</v>
      </c>
      <c r="AY27" s="55">
        <v>3</v>
      </c>
      <c r="AZ27" s="55" t="str">
        <f t="shared" si="2"/>
        <v>IMPROBABLE</v>
      </c>
      <c r="BA27" s="65">
        <f t="shared" si="3"/>
        <v>2</v>
      </c>
      <c r="BB27" s="103" t="str">
        <f t="shared" si="4"/>
        <v>CATASTRÓFICO</v>
      </c>
      <c r="BC27" s="55">
        <f t="shared" si="5"/>
        <v>5</v>
      </c>
      <c r="BD27" s="103" t="str">
        <f>IFERROR(VLOOKUP(CONCATENATE(BA27,BC27),'Fórmulas '!$J$47:$K$71,2,),"")</f>
        <v>EXTREMO</v>
      </c>
      <c r="BE27" s="88">
        <v>12</v>
      </c>
      <c r="BF27" s="108" t="s">
        <v>104</v>
      </c>
      <c r="BG27" s="87" t="s">
        <v>564</v>
      </c>
      <c r="BH27" s="125" t="s">
        <v>565</v>
      </c>
      <c r="BI27" s="86" t="s">
        <v>270</v>
      </c>
      <c r="BJ27" s="83" t="s">
        <v>566</v>
      </c>
      <c r="BK27" s="83" t="s">
        <v>567</v>
      </c>
      <c r="BL27" s="86" t="s">
        <v>568</v>
      </c>
      <c r="BM27" s="83" t="s">
        <v>567</v>
      </c>
      <c r="BN27" s="87"/>
      <c r="BO27" s="87"/>
      <c r="BP27" s="87"/>
      <c r="BQ27" s="87"/>
      <c r="BR27" s="86"/>
    </row>
    <row r="28" spans="1:123" ht="345" hidden="1" x14ac:dyDescent="0.25">
      <c r="A28" s="66" t="s">
        <v>271</v>
      </c>
      <c r="B28" s="57"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9" t="str">
        <f>VLOOKUP(A28,'Fórmulas '!$F$47:$G$66,2,FALSE)</f>
        <v> Profesional Universitario Coordinador de Equipo "CADA".</v>
      </c>
      <c r="D28" s="70" t="s">
        <v>569</v>
      </c>
      <c r="E28" s="66" t="s">
        <v>102</v>
      </c>
      <c r="F28" s="66" t="s">
        <v>102</v>
      </c>
      <c r="G28" s="68" t="s">
        <v>102</v>
      </c>
      <c r="H28" s="68" t="s">
        <v>102</v>
      </c>
      <c r="I28" s="68" t="s">
        <v>89</v>
      </c>
      <c r="J28" s="72" t="s">
        <v>570</v>
      </c>
      <c r="K28" s="72" t="s">
        <v>571</v>
      </c>
      <c r="L28" s="66" t="s">
        <v>102</v>
      </c>
      <c r="M28" s="66" t="s">
        <v>102</v>
      </c>
      <c r="N28" s="66" t="s">
        <v>101</v>
      </c>
      <c r="O28" s="66" t="s">
        <v>101</v>
      </c>
      <c r="P28" s="66" t="s">
        <v>102</v>
      </c>
      <c r="Q28" s="66" t="s">
        <v>101</v>
      </c>
      <c r="R28" s="66" t="s">
        <v>101</v>
      </c>
      <c r="S28" s="66" t="s">
        <v>101</v>
      </c>
      <c r="T28" s="66" t="s">
        <v>102</v>
      </c>
      <c r="U28" s="66" t="s">
        <v>101</v>
      </c>
      <c r="V28" s="66" t="s">
        <v>101</v>
      </c>
      <c r="W28" s="66" t="s">
        <v>102</v>
      </c>
      <c r="X28" s="66" t="s">
        <v>101</v>
      </c>
      <c r="Y28" s="66" t="s">
        <v>101</v>
      </c>
      <c r="Z28" s="66" t="s">
        <v>102</v>
      </c>
      <c r="AA28" s="66" t="s">
        <v>101</v>
      </c>
      <c r="AB28" s="66" t="s">
        <v>101</v>
      </c>
      <c r="AC28" s="66" t="s">
        <v>101</v>
      </c>
      <c r="AD28" s="66" t="s">
        <v>101</v>
      </c>
      <c r="AE28" s="55">
        <f t="shared" si="0"/>
        <v>6</v>
      </c>
      <c r="AF28" s="66" t="s">
        <v>117</v>
      </c>
      <c r="AG28" s="55">
        <f>IFERROR(VLOOKUP(AF28,'Fórmulas '!$B$26:$C$30,2,0),"")</f>
        <v>1</v>
      </c>
      <c r="AH28" s="55" t="str">
        <f t="shared" si="7"/>
        <v>MAYOR</v>
      </c>
      <c r="AI28" s="65">
        <f>+IFERROR(VLOOKUP(AH28,'Fórmulas '!$E$28:$F$30,2,),"")</f>
        <v>4</v>
      </c>
      <c r="AJ28" s="66" t="str">
        <f>IFERROR(VLOOKUP(CONCATENATE(AG28,AI28),'Fórmulas '!$J$47:$K$71,2,),"")</f>
        <v>ALTO</v>
      </c>
      <c r="AK28" s="70" t="s">
        <v>572</v>
      </c>
      <c r="AL28" s="71" t="s">
        <v>573</v>
      </c>
      <c r="AM28" s="72" t="s">
        <v>574</v>
      </c>
      <c r="AN28" s="66" t="s">
        <v>99</v>
      </c>
      <c r="AO28" s="66" t="s">
        <v>100</v>
      </c>
      <c r="AP28" s="66">
        <v>15</v>
      </c>
      <c r="AQ28" s="66">
        <v>5</v>
      </c>
      <c r="AR28" s="66">
        <v>0</v>
      </c>
      <c r="AS28" s="66">
        <v>10</v>
      </c>
      <c r="AT28" s="66">
        <v>15</v>
      </c>
      <c r="AU28" s="66">
        <v>0</v>
      </c>
      <c r="AV28" s="66">
        <v>0</v>
      </c>
      <c r="AW28" s="66">
        <f t="shared" ref="AW28" si="13">SUM(AP28:AV28)</f>
        <v>45</v>
      </c>
      <c r="AX28" s="121" t="str">
        <f t="shared" si="1"/>
        <v>DISMINUYE CERO PUNTOS</v>
      </c>
      <c r="AY28" s="55">
        <f t="shared" ref="AY28:AY34" si="14">AG28</f>
        <v>1</v>
      </c>
      <c r="AZ28" s="55" t="str">
        <f t="shared" si="2"/>
        <v>RARA VEZ</v>
      </c>
      <c r="BA28" s="65">
        <f t="shared" si="3"/>
        <v>1</v>
      </c>
      <c r="BB28" s="103" t="str">
        <f t="shared" si="4"/>
        <v>MAYOR</v>
      </c>
      <c r="BC28" s="55">
        <f t="shared" si="5"/>
        <v>4</v>
      </c>
      <c r="BD28" s="103" t="str">
        <f>IFERROR(VLOOKUP(CONCATENATE(BA28,BC28),'Fórmulas '!$J$47:$K$71,2,),"")</f>
        <v>ALTO</v>
      </c>
      <c r="BE28" s="68">
        <f t="shared" ref="BE28" si="15">IFERROR(BC28*BA28,"")</f>
        <v>4</v>
      </c>
      <c r="BF28" s="66" t="s">
        <v>104</v>
      </c>
      <c r="BG28" s="66" t="s">
        <v>454</v>
      </c>
      <c r="BH28" s="122" t="s">
        <v>575</v>
      </c>
      <c r="BI28" s="66" t="s">
        <v>576</v>
      </c>
      <c r="BJ28" s="104" t="s">
        <v>577</v>
      </c>
      <c r="BK28" s="71" t="s">
        <v>578</v>
      </c>
      <c r="BL28" s="72" t="s">
        <v>579</v>
      </c>
      <c r="BM28" s="71" t="s">
        <v>578</v>
      </c>
      <c r="BN28" s="69"/>
      <c r="BO28" s="71"/>
      <c r="BP28" s="67"/>
      <c r="BQ28" s="67"/>
      <c r="BR28" s="74"/>
    </row>
    <row r="29" spans="1:123" ht="240" hidden="1" x14ac:dyDescent="0.25">
      <c r="A29" s="49" t="s">
        <v>281</v>
      </c>
      <c r="B29" s="57" t="str">
        <f>VLOOKUP(A29,'Fórmulas '!$B$47:$C$66,2,FALSE)</f>
        <v>Garantizar que contrataciones con clientes y proveedores de la entidad se realicen con calidad, oportunidad, eficiencia y cumpliendo de los términos legales.</v>
      </c>
      <c r="C29" s="49" t="str">
        <f>VLOOKUP(A29,'Fórmulas '!$F$47:$G$66,2,FALSE)</f>
        <v>Jefe de Oficina Jurídica</v>
      </c>
      <c r="D29" s="89" t="s">
        <v>580</v>
      </c>
      <c r="E29" s="9" t="s">
        <v>102</v>
      </c>
      <c r="F29" s="9" t="s">
        <v>102</v>
      </c>
      <c r="G29" s="9" t="s">
        <v>102</v>
      </c>
      <c r="H29" s="9" t="s">
        <v>102</v>
      </c>
      <c r="I29" s="9" t="s">
        <v>89</v>
      </c>
      <c r="J29" s="60" t="s">
        <v>284</v>
      </c>
      <c r="K29" s="60" t="s">
        <v>581</v>
      </c>
      <c r="L29" s="9" t="s">
        <v>102</v>
      </c>
      <c r="M29" s="9" t="s">
        <v>102</v>
      </c>
      <c r="N29" s="9" t="s">
        <v>102</v>
      </c>
      <c r="O29" s="9" t="s">
        <v>102</v>
      </c>
      <c r="P29" s="9" t="s">
        <v>102</v>
      </c>
      <c r="Q29" s="9" t="s">
        <v>102</v>
      </c>
      <c r="R29" s="9" t="s">
        <v>102</v>
      </c>
      <c r="S29" s="9" t="s">
        <v>102</v>
      </c>
      <c r="T29" s="9" t="s">
        <v>101</v>
      </c>
      <c r="U29" s="9" t="s">
        <v>102</v>
      </c>
      <c r="V29" s="9" t="s">
        <v>102</v>
      </c>
      <c r="W29" s="9" t="s">
        <v>102</v>
      </c>
      <c r="X29" s="9" t="s">
        <v>102</v>
      </c>
      <c r="Y29" s="9" t="s">
        <v>102</v>
      </c>
      <c r="Z29" s="9" t="s">
        <v>102</v>
      </c>
      <c r="AA29" s="9" t="s">
        <v>101</v>
      </c>
      <c r="AB29" s="9" t="s">
        <v>102</v>
      </c>
      <c r="AC29" s="9" t="s">
        <v>102</v>
      </c>
      <c r="AD29" s="9" t="s">
        <v>101</v>
      </c>
      <c r="AE29" s="55">
        <f t="shared" si="0"/>
        <v>16</v>
      </c>
      <c r="AF29" s="62" t="s">
        <v>144</v>
      </c>
      <c r="AG29" s="55">
        <f>IFERROR(VLOOKUP(AF29,'Fórmulas '!$B$26:$C$30,2,0),"")</f>
        <v>4</v>
      </c>
      <c r="AH29" s="55" t="str">
        <f t="shared" si="7"/>
        <v>CATASTRÓFICO</v>
      </c>
      <c r="AI29" s="65">
        <f>+IFERROR(VLOOKUP(AH29,'Fórmulas '!$E$28:$F$30,2,),"")</f>
        <v>5</v>
      </c>
      <c r="AJ29" s="66" t="str">
        <f>IFERROR(VLOOKUP(CONCATENATE(AG29,AI29),'Fórmulas '!$J$47:$K$71,2,),"")</f>
        <v>EXTREMO</v>
      </c>
      <c r="AK29" s="70" t="s">
        <v>582</v>
      </c>
      <c r="AL29" s="49" t="s">
        <v>583</v>
      </c>
      <c r="AM29" s="61" t="s">
        <v>584</v>
      </c>
      <c r="AN29" s="9" t="s">
        <v>99</v>
      </c>
      <c r="AO29" s="9" t="s">
        <v>100</v>
      </c>
      <c r="AP29" s="9">
        <v>15</v>
      </c>
      <c r="AQ29" s="9">
        <v>5</v>
      </c>
      <c r="AR29" s="9">
        <v>0</v>
      </c>
      <c r="AS29" s="9">
        <v>10</v>
      </c>
      <c r="AT29" s="9">
        <v>15</v>
      </c>
      <c r="AU29" s="9">
        <v>10</v>
      </c>
      <c r="AV29" s="9">
        <v>30</v>
      </c>
      <c r="AW29" s="9">
        <f t="shared" ref="AW29:AW31" si="16">SUM(AP29:AV29)</f>
        <v>85</v>
      </c>
      <c r="AX29" s="121" t="str">
        <f t="shared" si="1"/>
        <v>DISMINUYE DOS PUNTOS</v>
      </c>
      <c r="AY29" s="55">
        <f t="shared" si="14"/>
        <v>4</v>
      </c>
      <c r="AZ29" s="55" t="str">
        <f t="shared" si="2"/>
        <v>IMPROBABLE</v>
      </c>
      <c r="BA29" s="65">
        <f t="shared" si="3"/>
        <v>2</v>
      </c>
      <c r="BB29" s="103" t="str">
        <f t="shared" si="4"/>
        <v>CATASTRÓFICO</v>
      </c>
      <c r="BC29" s="55">
        <f t="shared" si="5"/>
        <v>5</v>
      </c>
      <c r="BD29" s="103" t="str">
        <f>IFERROR(VLOOKUP(CONCATENATE(BA29,BC29),'Fórmulas '!$J$47:$K$71,2,),"")</f>
        <v>EXTREMO</v>
      </c>
      <c r="BE29" s="9">
        <f t="shared" ref="BE29:BE31" si="17">IFERROR(BA29*BC29,"")</f>
        <v>10</v>
      </c>
      <c r="BF29" s="9" t="s">
        <v>327</v>
      </c>
      <c r="BG29" s="9" t="s">
        <v>585</v>
      </c>
      <c r="BH29" s="50" t="s">
        <v>586</v>
      </c>
      <c r="BI29" s="49" t="s">
        <v>587</v>
      </c>
      <c r="BJ29" s="49" t="s">
        <v>588</v>
      </c>
      <c r="BK29" s="49" t="s">
        <v>414</v>
      </c>
      <c r="BL29" s="155" t="s">
        <v>588</v>
      </c>
      <c r="BM29" s="156" t="s">
        <v>589</v>
      </c>
      <c r="BN29" s="8"/>
      <c r="BO29" s="8"/>
      <c r="BP29" s="157" t="s">
        <v>590</v>
      </c>
      <c r="BQ29" s="157" t="s">
        <v>591</v>
      </c>
      <c r="BR29" s="21"/>
    </row>
    <row r="30" spans="1:123" ht="150" hidden="1" x14ac:dyDescent="0.25">
      <c r="A30" s="49" t="s">
        <v>281</v>
      </c>
      <c r="B30" s="57" t="str">
        <f>VLOOKUP(A30,'Fórmulas '!$B$47:$C$66,2,FALSE)</f>
        <v>Garantizar que contrataciones con clientes y proveedores de la entidad se realicen con calidad, oportunidad, eficiencia y cumpliendo de los términos legales.</v>
      </c>
      <c r="C30" s="49" t="str">
        <f>VLOOKUP(A30,'Fórmulas '!$F$47:$G$66,2,FALSE)</f>
        <v>Jefe de Oficina Jurídica</v>
      </c>
      <c r="D30" s="109" t="s">
        <v>293</v>
      </c>
      <c r="E30" s="63" t="s">
        <v>102</v>
      </c>
      <c r="F30" s="63" t="s">
        <v>102</v>
      </c>
      <c r="G30" s="63" t="s">
        <v>102</v>
      </c>
      <c r="H30" s="63" t="s">
        <v>102</v>
      </c>
      <c r="I30" s="63" t="s">
        <v>89</v>
      </c>
      <c r="J30" s="95" t="s">
        <v>294</v>
      </c>
      <c r="K30" s="60" t="s">
        <v>295</v>
      </c>
      <c r="L30" s="9" t="s">
        <v>102</v>
      </c>
      <c r="M30" s="9" t="s">
        <v>102</v>
      </c>
      <c r="N30" s="9" t="s">
        <v>102</v>
      </c>
      <c r="O30" s="9" t="s">
        <v>102</v>
      </c>
      <c r="P30" s="9" t="s">
        <v>102</v>
      </c>
      <c r="Q30" s="9" t="s">
        <v>102</v>
      </c>
      <c r="R30" s="9" t="s">
        <v>102</v>
      </c>
      <c r="S30" s="9" t="s">
        <v>102</v>
      </c>
      <c r="T30" s="9" t="s">
        <v>101</v>
      </c>
      <c r="U30" s="9" t="s">
        <v>102</v>
      </c>
      <c r="V30" s="9" t="s">
        <v>102</v>
      </c>
      <c r="W30" s="9" t="s">
        <v>102</v>
      </c>
      <c r="X30" s="9" t="s">
        <v>102</v>
      </c>
      <c r="Y30" s="9" t="s">
        <v>102</v>
      </c>
      <c r="Z30" s="9" t="s">
        <v>102</v>
      </c>
      <c r="AA30" s="9" t="s">
        <v>101</v>
      </c>
      <c r="AB30" s="9" t="s">
        <v>102</v>
      </c>
      <c r="AC30" s="9" t="s">
        <v>102</v>
      </c>
      <c r="AD30" s="9" t="s">
        <v>101</v>
      </c>
      <c r="AE30" s="55">
        <f t="shared" si="0"/>
        <v>16</v>
      </c>
      <c r="AF30" s="62" t="s">
        <v>144</v>
      </c>
      <c r="AG30" s="55">
        <f>IFERROR(VLOOKUP(AF30,'Fórmulas '!$B$26:$C$30,2,0),"")</f>
        <v>4</v>
      </c>
      <c r="AH30" s="55" t="str">
        <f t="shared" si="7"/>
        <v>CATASTRÓFICO</v>
      </c>
      <c r="AI30" s="65">
        <f>+IFERROR(VLOOKUP(AH30,'Fórmulas '!$E$28:$F$30,2,),"")</f>
        <v>5</v>
      </c>
      <c r="AJ30" s="66" t="str">
        <f>IFERROR(VLOOKUP(CONCATENATE(AG30,AI30),'Fórmulas '!$J$47:$K$71,2,),"")</f>
        <v>EXTREMO</v>
      </c>
      <c r="AK30" s="70" t="s">
        <v>592</v>
      </c>
      <c r="AL30" s="49" t="s">
        <v>593</v>
      </c>
      <c r="AM30" s="61" t="s">
        <v>594</v>
      </c>
      <c r="AN30" s="9" t="s">
        <v>99</v>
      </c>
      <c r="AO30" s="9" t="s">
        <v>100</v>
      </c>
      <c r="AP30" s="9">
        <v>15</v>
      </c>
      <c r="AQ30" s="9">
        <v>5</v>
      </c>
      <c r="AR30" s="9">
        <v>0</v>
      </c>
      <c r="AS30" s="9">
        <v>10</v>
      </c>
      <c r="AT30" s="9">
        <v>15</v>
      </c>
      <c r="AU30" s="9">
        <v>10</v>
      </c>
      <c r="AV30" s="9">
        <v>30</v>
      </c>
      <c r="AW30" s="9">
        <f t="shared" si="16"/>
        <v>85</v>
      </c>
      <c r="AX30" s="121" t="str">
        <f t="shared" si="1"/>
        <v>DISMINUYE DOS PUNTOS</v>
      </c>
      <c r="AY30" s="55">
        <f t="shared" si="14"/>
        <v>4</v>
      </c>
      <c r="AZ30" s="55" t="str">
        <f t="shared" si="2"/>
        <v>IMPROBABLE</v>
      </c>
      <c r="BA30" s="65">
        <f t="shared" si="3"/>
        <v>2</v>
      </c>
      <c r="BB30" s="103" t="str">
        <f t="shared" si="4"/>
        <v>CATASTRÓFICO</v>
      </c>
      <c r="BC30" s="55">
        <f t="shared" si="5"/>
        <v>5</v>
      </c>
      <c r="BD30" s="103" t="str">
        <f>IFERROR(VLOOKUP(CONCATENATE(BA30,BC30),'Fórmulas '!$J$47:$K$71,2,),"")</f>
        <v>EXTREMO</v>
      </c>
      <c r="BE30" s="9">
        <f t="shared" si="17"/>
        <v>10</v>
      </c>
      <c r="BF30" s="9" t="s">
        <v>327</v>
      </c>
      <c r="BG30" s="9" t="s">
        <v>585</v>
      </c>
      <c r="BH30" s="50" t="s">
        <v>586</v>
      </c>
      <c r="BI30" s="49" t="s">
        <v>595</v>
      </c>
      <c r="BJ30" s="49" t="s">
        <v>588</v>
      </c>
      <c r="BK30" s="49" t="s">
        <v>414</v>
      </c>
      <c r="BL30" s="155" t="s">
        <v>588</v>
      </c>
      <c r="BM30" s="156" t="s">
        <v>589</v>
      </c>
      <c r="BN30" s="8"/>
      <c r="BO30" s="8"/>
      <c r="BP30" s="157" t="s">
        <v>596</v>
      </c>
      <c r="BQ30" s="157" t="s">
        <v>597</v>
      </c>
      <c r="BR30" s="21"/>
    </row>
    <row r="31" spans="1:123" ht="135" hidden="1" x14ac:dyDescent="0.25">
      <c r="A31" s="49" t="s">
        <v>281</v>
      </c>
      <c r="B31" s="57" t="str">
        <f>VLOOKUP(A31,'Fórmulas '!$B$47:$C$66,2,FALSE)</f>
        <v>Garantizar que contrataciones con clientes y proveedores de la entidad se realicen con calidad, oportunidad, eficiencia y cumpliendo de los términos legales.</v>
      </c>
      <c r="C31" s="49" t="str">
        <f>VLOOKUP(A31,'Fórmulas '!$F$47:$G$66,2,FALSE)</f>
        <v>Jefe de Oficina Jurídica</v>
      </c>
      <c r="D31" s="89" t="s">
        <v>302</v>
      </c>
      <c r="E31" s="9" t="s">
        <v>102</v>
      </c>
      <c r="F31" s="9" t="s">
        <v>102</v>
      </c>
      <c r="G31" s="9" t="s">
        <v>102</v>
      </c>
      <c r="H31" s="9" t="s">
        <v>102</v>
      </c>
      <c r="I31" s="9" t="s">
        <v>89</v>
      </c>
      <c r="J31" s="50" t="s">
        <v>598</v>
      </c>
      <c r="K31" s="60" t="s">
        <v>304</v>
      </c>
      <c r="L31" s="9" t="s">
        <v>102</v>
      </c>
      <c r="M31" s="9" t="s">
        <v>102</v>
      </c>
      <c r="N31" s="9" t="s">
        <v>102</v>
      </c>
      <c r="O31" s="9" t="s">
        <v>102</v>
      </c>
      <c r="P31" s="9" t="s">
        <v>102</v>
      </c>
      <c r="Q31" s="9" t="s">
        <v>102</v>
      </c>
      <c r="R31" s="9" t="s">
        <v>102</v>
      </c>
      <c r="S31" s="9" t="s">
        <v>102</v>
      </c>
      <c r="T31" s="9" t="s">
        <v>102</v>
      </c>
      <c r="U31" s="9" t="s">
        <v>102</v>
      </c>
      <c r="V31" s="9" t="s">
        <v>102</v>
      </c>
      <c r="W31" s="9" t="s">
        <v>102</v>
      </c>
      <c r="X31" s="9" t="s">
        <v>102</v>
      </c>
      <c r="Y31" s="9" t="s">
        <v>102</v>
      </c>
      <c r="Z31" s="9" t="s">
        <v>102</v>
      </c>
      <c r="AA31" s="9" t="s">
        <v>101</v>
      </c>
      <c r="AB31" s="9" t="s">
        <v>102</v>
      </c>
      <c r="AC31" s="9" t="s">
        <v>102</v>
      </c>
      <c r="AD31" s="9" t="s">
        <v>101</v>
      </c>
      <c r="AE31" s="55">
        <f t="shared" si="0"/>
        <v>17</v>
      </c>
      <c r="AF31" s="62" t="s">
        <v>144</v>
      </c>
      <c r="AG31" s="55">
        <f>IFERROR(VLOOKUP(AF31,'Fórmulas '!$B$26:$C$30,2,0),"")</f>
        <v>4</v>
      </c>
      <c r="AH31" s="55" t="str">
        <f t="shared" si="7"/>
        <v>CATASTRÓFICO</v>
      </c>
      <c r="AI31" s="65">
        <f>+IFERROR(VLOOKUP(AH31,'Fórmulas '!$E$28:$F$30,2,),"")</f>
        <v>5</v>
      </c>
      <c r="AJ31" s="66" t="str">
        <f>IFERROR(VLOOKUP(CONCATENATE(AG31,AI31),'Fórmulas '!$J$47:$K$71,2,),"")</f>
        <v>EXTREMO</v>
      </c>
      <c r="AK31" s="70" t="s">
        <v>599</v>
      </c>
      <c r="AL31" s="49" t="s">
        <v>600</v>
      </c>
      <c r="AM31" s="61" t="s">
        <v>601</v>
      </c>
      <c r="AN31" s="9" t="s">
        <v>99</v>
      </c>
      <c r="AO31" s="9" t="s">
        <v>100</v>
      </c>
      <c r="AP31" s="9">
        <v>15</v>
      </c>
      <c r="AQ31" s="9">
        <v>5</v>
      </c>
      <c r="AR31" s="9">
        <v>0</v>
      </c>
      <c r="AS31" s="9">
        <v>10</v>
      </c>
      <c r="AT31" s="9">
        <v>15</v>
      </c>
      <c r="AU31" s="9">
        <v>10</v>
      </c>
      <c r="AV31" s="9">
        <v>30</v>
      </c>
      <c r="AW31" s="9">
        <f t="shared" si="16"/>
        <v>85</v>
      </c>
      <c r="AX31" s="121" t="str">
        <f t="shared" si="1"/>
        <v>DISMINUYE DOS PUNTOS</v>
      </c>
      <c r="AY31" s="55">
        <f t="shared" si="14"/>
        <v>4</v>
      </c>
      <c r="AZ31" s="55" t="str">
        <f t="shared" si="2"/>
        <v>IMPROBABLE</v>
      </c>
      <c r="BA31" s="65">
        <f t="shared" si="3"/>
        <v>2</v>
      </c>
      <c r="BB31" s="103" t="str">
        <f t="shared" si="4"/>
        <v>CATASTRÓFICO</v>
      </c>
      <c r="BC31" s="55">
        <f t="shared" si="5"/>
        <v>5</v>
      </c>
      <c r="BD31" s="103" t="str">
        <f>IFERROR(VLOOKUP(CONCATENATE(BA31,BC31),'Fórmulas '!$J$47:$K$71,2,),"")</f>
        <v>EXTREMO</v>
      </c>
      <c r="BE31" s="9">
        <f t="shared" si="17"/>
        <v>10</v>
      </c>
      <c r="BF31" s="9" t="s">
        <v>327</v>
      </c>
      <c r="BG31" s="9" t="s">
        <v>585</v>
      </c>
      <c r="BH31" s="50" t="s">
        <v>586</v>
      </c>
      <c r="BI31" s="49" t="s">
        <v>602</v>
      </c>
      <c r="BJ31" s="49" t="s">
        <v>588</v>
      </c>
      <c r="BK31" s="49" t="s">
        <v>414</v>
      </c>
      <c r="BL31" s="155" t="s">
        <v>588</v>
      </c>
      <c r="BM31" s="156" t="s">
        <v>589</v>
      </c>
      <c r="BN31" s="8"/>
      <c r="BO31" s="8"/>
      <c r="BP31" s="157" t="s">
        <v>603</v>
      </c>
      <c r="BQ31" s="157" t="s">
        <v>597</v>
      </c>
      <c r="BR31" s="21"/>
    </row>
    <row r="32" spans="1:123" ht="105" hidden="1" x14ac:dyDescent="0.25">
      <c r="A32" s="49" t="s">
        <v>318</v>
      </c>
      <c r="B32" s="57" t="str">
        <f>VLOOKUP(A32,'Fórmulas '!$B$47:$C$66,2,FALSE)</f>
        <v>Realizar la planificación financiera, aplicación y custodia de los recursos financieros de la entidad y gestionar la transferencia de los mismos.</v>
      </c>
      <c r="C32" s="49" t="str">
        <f>VLOOKUP(A32,'Fórmulas '!$F$47:$G$66,2,FALSE)</f>
        <v>Subgerente Administrativo y Financiero</v>
      </c>
      <c r="D32" s="91" t="s">
        <v>604</v>
      </c>
      <c r="E32" s="9" t="s">
        <v>88</v>
      </c>
      <c r="F32" s="9" t="s">
        <v>88</v>
      </c>
      <c r="G32" s="9" t="s">
        <v>102</v>
      </c>
      <c r="H32" s="9" t="s">
        <v>102</v>
      </c>
      <c r="I32" s="9" t="s">
        <v>89</v>
      </c>
      <c r="J32" s="60" t="s">
        <v>321</v>
      </c>
      <c r="K32" s="60" t="s">
        <v>322</v>
      </c>
      <c r="L32" s="9" t="s">
        <v>88</v>
      </c>
      <c r="M32" s="9" t="s">
        <v>88</v>
      </c>
      <c r="N32" s="9" t="s">
        <v>88</v>
      </c>
      <c r="O32" s="9" t="s">
        <v>88</v>
      </c>
      <c r="P32" s="9" t="s">
        <v>88</v>
      </c>
      <c r="Q32" s="9" t="s">
        <v>88</v>
      </c>
      <c r="R32" s="9" t="s">
        <v>88</v>
      </c>
      <c r="S32" s="9" t="s">
        <v>88</v>
      </c>
      <c r="T32" s="9" t="s">
        <v>88</v>
      </c>
      <c r="U32" s="9" t="s">
        <v>88</v>
      </c>
      <c r="V32" s="9" t="s">
        <v>88</v>
      </c>
      <c r="W32" s="9" t="s">
        <v>88</v>
      </c>
      <c r="X32" s="9" t="s">
        <v>88</v>
      </c>
      <c r="Y32" s="9" t="s">
        <v>88</v>
      </c>
      <c r="Z32" s="9" t="s">
        <v>88</v>
      </c>
      <c r="AA32" s="9" t="s">
        <v>143</v>
      </c>
      <c r="AB32" s="9" t="s">
        <v>88</v>
      </c>
      <c r="AC32" s="9" t="s">
        <v>88</v>
      </c>
      <c r="AD32" s="9" t="s">
        <v>143</v>
      </c>
      <c r="AE32" s="55">
        <f t="shared" si="0"/>
        <v>17</v>
      </c>
      <c r="AF32" s="9" t="s">
        <v>93</v>
      </c>
      <c r="AG32" s="55">
        <f>IFERROR(VLOOKUP(AF32,'Fórmulas '!$B$26:$C$30,2,0),"")</f>
        <v>3</v>
      </c>
      <c r="AH32" s="55" t="str">
        <f t="shared" si="7"/>
        <v>CATASTRÓFICO</v>
      </c>
      <c r="AI32" s="65">
        <f>+IFERROR(VLOOKUP(AH32,'Fórmulas '!$E$28:$F$30,2,),"")</f>
        <v>5</v>
      </c>
      <c r="AJ32" s="66" t="str">
        <f>IFERROR(VLOOKUP(CONCATENATE(AG32,AI32),'Fórmulas '!$J$47:$K$71,2,),"")</f>
        <v>EXTREMO</v>
      </c>
      <c r="AK32" s="114" t="s">
        <v>605</v>
      </c>
      <c r="AL32" s="60" t="s">
        <v>325</v>
      </c>
      <c r="AM32" s="60" t="s">
        <v>326</v>
      </c>
      <c r="AN32" s="9" t="s">
        <v>99</v>
      </c>
      <c r="AO32" s="9" t="s">
        <v>260</v>
      </c>
      <c r="AP32" s="9">
        <v>15</v>
      </c>
      <c r="AQ32" s="9">
        <v>5</v>
      </c>
      <c r="AR32" s="9">
        <v>0</v>
      </c>
      <c r="AS32" s="9">
        <v>10</v>
      </c>
      <c r="AT32" s="9">
        <v>15</v>
      </c>
      <c r="AU32" s="9">
        <v>10</v>
      </c>
      <c r="AV32" s="9">
        <v>30</v>
      </c>
      <c r="AW32" s="9">
        <f t="shared" ref="AW32:AW34" si="18">SUM(AP32:AV32)</f>
        <v>85</v>
      </c>
      <c r="AX32" s="121" t="str">
        <f t="shared" si="1"/>
        <v>DISMINUYE DOS PUNTOS</v>
      </c>
      <c r="AY32" s="55">
        <f t="shared" si="14"/>
        <v>3</v>
      </c>
      <c r="AZ32" s="55" t="str">
        <f t="shared" si="2"/>
        <v>RARA VEZ</v>
      </c>
      <c r="BA32" s="65">
        <f t="shared" si="3"/>
        <v>1</v>
      </c>
      <c r="BB32" s="103" t="str">
        <f t="shared" si="4"/>
        <v>CATASTRÓFICO</v>
      </c>
      <c r="BC32" s="55">
        <f t="shared" si="5"/>
        <v>5</v>
      </c>
      <c r="BD32" s="103" t="str">
        <f>IFERROR(VLOOKUP(CONCATENATE(BA32,BC32),'Fórmulas '!$J$47:$K$71,2,),"")</f>
        <v>ALTO</v>
      </c>
      <c r="BE32" s="9">
        <f>IFERROR(BC32*BA32,"")</f>
        <v>5</v>
      </c>
      <c r="BF32" s="9" t="s">
        <v>327</v>
      </c>
      <c r="BG32" s="9" t="s">
        <v>564</v>
      </c>
      <c r="BH32" s="60" t="s">
        <v>328</v>
      </c>
      <c r="BI32" s="60" t="s">
        <v>336</v>
      </c>
      <c r="BJ32" s="60" t="s">
        <v>506</v>
      </c>
      <c r="BK32" s="8" t="s">
        <v>414</v>
      </c>
      <c r="BL32" s="60" t="s">
        <v>506</v>
      </c>
      <c r="BM32" s="8" t="s">
        <v>414</v>
      </c>
      <c r="BN32" s="93"/>
      <c r="BO32" s="8"/>
      <c r="BP32" s="10"/>
      <c r="BQ32" s="10"/>
      <c r="BR32" s="10"/>
    </row>
    <row r="33" spans="1:70" ht="120" hidden="1" x14ac:dyDescent="0.25">
      <c r="A33" s="49" t="s">
        <v>318</v>
      </c>
      <c r="B33" s="57" t="str">
        <f>VLOOKUP(A33,'Fórmulas '!$B$47:$C$66,2,FALSE)</f>
        <v>Realizar la planificación financiera, aplicación y custodia de los recursos financieros de la entidad y gestionar la transferencia de los mismos.</v>
      </c>
      <c r="C33" s="49" t="str">
        <f>VLOOKUP(A33,'Fórmulas '!$F$47:$G$66,2,FALSE)</f>
        <v>Subgerente Administrativo y Financiero</v>
      </c>
      <c r="D33" s="91" t="s">
        <v>604</v>
      </c>
      <c r="E33" s="9" t="s">
        <v>88</v>
      </c>
      <c r="F33" s="9" t="s">
        <v>88</v>
      </c>
      <c r="G33" s="9" t="s">
        <v>102</v>
      </c>
      <c r="H33" s="9" t="s">
        <v>102</v>
      </c>
      <c r="I33" s="9" t="s">
        <v>89</v>
      </c>
      <c r="J33" s="60" t="s">
        <v>332</v>
      </c>
      <c r="K33" s="60" t="s">
        <v>322</v>
      </c>
      <c r="L33" s="9" t="s">
        <v>88</v>
      </c>
      <c r="M33" s="9" t="s">
        <v>88</v>
      </c>
      <c r="N33" s="9" t="s">
        <v>88</v>
      </c>
      <c r="O33" s="9" t="s">
        <v>88</v>
      </c>
      <c r="P33" s="9" t="s">
        <v>88</v>
      </c>
      <c r="Q33" s="9" t="s">
        <v>88</v>
      </c>
      <c r="R33" s="9" t="s">
        <v>88</v>
      </c>
      <c r="S33" s="9" t="s">
        <v>88</v>
      </c>
      <c r="T33" s="9" t="s">
        <v>88</v>
      </c>
      <c r="U33" s="9" t="s">
        <v>88</v>
      </c>
      <c r="V33" s="9" t="s">
        <v>88</v>
      </c>
      <c r="W33" s="9" t="s">
        <v>88</v>
      </c>
      <c r="X33" s="9" t="s">
        <v>88</v>
      </c>
      <c r="Y33" s="9" t="s">
        <v>88</v>
      </c>
      <c r="Z33" s="9" t="s">
        <v>88</v>
      </c>
      <c r="AA33" s="9" t="s">
        <v>143</v>
      </c>
      <c r="AB33" s="9" t="s">
        <v>88</v>
      </c>
      <c r="AC33" s="9" t="s">
        <v>88</v>
      </c>
      <c r="AD33" s="9" t="s">
        <v>143</v>
      </c>
      <c r="AE33" s="55">
        <f t="shared" si="0"/>
        <v>17</v>
      </c>
      <c r="AF33" s="9" t="s">
        <v>93</v>
      </c>
      <c r="AG33" s="55">
        <f>IFERROR(VLOOKUP(AF33,'Fórmulas '!$B$26:$C$30,2,0),"")</f>
        <v>3</v>
      </c>
      <c r="AH33" s="55" t="str">
        <f t="shared" si="7"/>
        <v>CATASTRÓFICO</v>
      </c>
      <c r="AI33" s="65">
        <f>+IFERROR(VLOOKUP(AH33,'Fórmulas '!$E$28:$F$30,2,),"")</f>
        <v>5</v>
      </c>
      <c r="AJ33" s="66" t="str">
        <f>IFERROR(VLOOKUP(CONCATENATE(AG33,AI33),'Fórmulas '!$J$47:$K$71,2,),"")</f>
        <v>EXTREMO</v>
      </c>
      <c r="AK33" s="114" t="s">
        <v>606</v>
      </c>
      <c r="AL33" s="60" t="s">
        <v>334</v>
      </c>
      <c r="AM33" s="60" t="s">
        <v>335</v>
      </c>
      <c r="AN33" s="9" t="s">
        <v>99</v>
      </c>
      <c r="AO33" s="9" t="s">
        <v>260</v>
      </c>
      <c r="AP33" s="9">
        <v>15</v>
      </c>
      <c r="AQ33" s="9">
        <v>5</v>
      </c>
      <c r="AR33" s="9">
        <v>0</v>
      </c>
      <c r="AS33" s="9">
        <v>10</v>
      </c>
      <c r="AT33" s="9">
        <v>15</v>
      </c>
      <c r="AU33" s="9">
        <v>10</v>
      </c>
      <c r="AV33" s="9">
        <v>30</v>
      </c>
      <c r="AW33" s="9">
        <f t="shared" si="18"/>
        <v>85</v>
      </c>
      <c r="AX33" s="121" t="str">
        <f t="shared" si="1"/>
        <v>DISMINUYE DOS PUNTOS</v>
      </c>
      <c r="AY33" s="55">
        <f t="shared" si="14"/>
        <v>3</v>
      </c>
      <c r="AZ33" s="55" t="str">
        <f t="shared" si="2"/>
        <v>RARA VEZ</v>
      </c>
      <c r="BA33" s="65">
        <f t="shared" si="3"/>
        <v>1</v>
      </c>
      <c r="BB33" s="103" t="str">
        <f t="shared" si="4"/>
        <v>CATASTRÓFICO</v>
      </c>
      <c r="BC33" s="55">
        <f t="shared" si="5"/>
        <v>5</v>
      </c>
      <c r="BD33" s="103" t="str">
        <f>IFERROR(VLOOKUP(CONCATENATE(BA33,BC33),'Fórmulas '!$J$47:$K$71,2,),"")</f>
        <v>ALTO</v>
      </c>
      <c r="BE33" s="9">
        <f>IFERROR(BC33*BA33,"")</f>
        <v>5</v>
      </c>
      <c r="BF33" s="9" t="s">
        <v>327</v>
      </c>
      <c r="BG33" s="9" t="s">
        <v>564</v>
      </c>
      <c r="BH33" s="60" t="s">
        <v>328</v>
      </c>
      <c r="BI33" s="60" t="s">
        <v>336</v>
      </c>
      <c r="BJ33" s="60" t="s">
        <v>506</v>
      </c>
      <c r="BK33" s="8" t="s">
        <v>414</v>
      </c>
      <c r="BL33" s="60" t="s">
        <v>506</v>
      </c>
      <c r="BM33" s="8" t="s">
        <v>414</v>
      </c>
      <c r="BN33" s="93"/>
      <c r="BO33" s="8"/>
      <c r="BP33" s="10"/>
      <c r="BQ33" s="10"/>
      <c r="BR33" s="10"/>
    </row>
    <row r="34" spans="1:70" ht="270" hidden="1" x14ac:dyDescent="0.25">
      <c r="A34" s="9" t="s">
        <v>318</v>
      </c>
      <c r="B34" s="57" t="str">
        <f>VLOOKUP(A34,'Fórmulas '!$B$47:$C$66,2,FALSE)</f>
        <v>Realizar la planificación financiera, aplicación y custodia de los recursos financieros de la entidad y gestionar la transferencia de los mismos.</v>
      </c>
      <c r="C34" s="49" t="str">
        <f>VLOOKUP(A34,'Fórmulas '!$F$47:$G$66,2,FALSE)</f>
        <v>Subgerente Administrativo y Financiero</v>
      </c>
      <c r="D34" s="91" t="s">
        <v>607</v>
      </c>
      <c r="E34" s="9" t="s">
        <v>88</v>
      </c>
      <c r="F34" s="9" t="s">
        <v>88</v>
      </c>
      <c r="G34" s="9" t="s">
        <v>102</v>
      </c>
      <c r="H34" s="9" t="s">
        <v>102</v>
      </c>
      <c r="I34" s="9" t="s">
        <v>89</v>
      </c>
      <c r="J34" s="60" t="s">
        <v>339</v>
      </c>
      <c r="K34" s="60" t="s">
        <v>322</v>
      </c>
      <c r="L34" s="9" t="s">
        <v>88</v>
      </c>
      <c r="M34" s="9" t="s">
        <v>88</v>
      </c>
      <c r="N34" s="9" t="s">
        <v>88</v>
      </c>
      <c r="O34" s="9" t="s">
        <v>88</v>
      </c>
      <c r="P34" s="9" t="s">
        <v>88</v>
      </c>
      <c r="Q34" s="9" t="s">
        <v>88</v>
      </c>
      <c r="R34" s="9" t="s">
        <v>88</v>
      </c>
      <c r="S34" s="9" t="s">
        <v>88</v>
      </c>
      <c r="T34" s="9" t="s">
        <v>88</v>
      </c>
      <c r="U34" s="9" t="s">
        <v>88</v>
      </c>
      <c r="V34" s="9" t="s">
        <v>88</v>
      </c>
      <c r="W34" s="9" t="s">
        <v>88</v>
      </c>
      <c r="X34" s="9" t="s">
        <v>88</v>
      </c>
      <c r="Y34" s="9" t="s">
        <v>88</v>
      </c>
      <c r="Z34" s="9" t="s">
        <v>88</v>
      </c>
      <c r="AA34" s="9" t="s">
        <v>143</v>
      </c>
      <c r="AB34" s="9" t="s">
        <v>88</v>
      </c>
      <c r="AC34" s="9" t="s">
        <v>88</v>
      </c>
      <c r="AD34" s="9" t="s">
        <v>143</v>
      </c>
      <c r="AE34" s="55">
        <f t="shared" si="0"/>
        <v>17</v>
      </c>
      <c r="AF34" s="9" t="s">
        <v>93</v>
      </c>
      <c r="AG34" s="55">
        <f>IFERROR(VLOOKUP(AF34,'Fórmulas '!$B$26:$C$30,2,0),"")</f>
        <v>3</v>
      </c>
      <c r="AH34" s="55" t="str">
        <f t="shared" si="7"/>
        <v>CATASTRÓFICO</v>
      </c>
      <c r="AI34" s="65">
        <f>+IFERROR(VLOOKUP(AH34,'Fórmulas '!$E$28:$F$30,2,),"")</f>
        <v>5</v>
      </c>
      <c r="AJ34" s="66" t="str">
        <f>IFERROR(VLOOKUP(CONCATENATE(AG34,AI34),'Fórmulas '!$J$47:$K$71,2,),"")</f>
        <v>EXTREMO</v>
      </c>
      <c r="AK34" s="118" t="s">
        <v>608</v>
      </c>
      <c r="AL34" s="60" t="s">
        <v>341</v>
      </c>
      <c r="AM34" s="60" t="s">
        <v>342</v>
      </c>
      <c r="AN34" s="9" t="s">
        <v>99</v>
      </c>
      <c r="AO34" s="9" t="s">
        <v>260</v>
      </c>
      <c r="AP34" s="9">
        <v>15</v>
      </c>
      <c r="AQ34" s="9">
        <v>5</v>
      </c>
      <c r="AR34" s="9">
        <v>0</v>
      </c>
      <c r="AS34" s="9">
        <v>10</v>
      </c>
      <c r="AT34" s="9">
        <v>15</v>
      </c>
      <c r="AU34" s="9">
        <v>10</v>
      </c>
      <c r="AV34" s="9">
        <v>30</v>
      </c>
      <c r="AW34" s="9">
        <f t="shared" si="18"/>
        <v>85</v>
      </c>
      <c r="AX34" s="121" t="str">
        <f t="shared" si="1"/>
        <v>DISMINUYE DOS PUNTOS</v>
      </c>
      <c r="AY34" s="55">
        <f t="shared" si="14"/>
        <v>3</v>
      </c>
      <c r="AZ34" s="55" t="str">
        <f t="shared" si="2"/>
        <v>RARA VEZ</v>
      </c>
      <c r="BA34" s="65">
        <f t="shared" si="3"/>
        <v>1</v>
      </c>
      <c r="BB34" s="103" t="str">
        <f t="shared" si="4"/>
        <v>CATASTRÓFICO</v>
      </c>
      <c r="BC34" s="55">
        <f t="shared" si="5"/>
        <v>5</v>
      </c>
      <c r="BD34" s="103" t="str">
        <f>IFERROR(VLOOKUP(CONCATENATE(BA34,BC34),'Fórmulas '!$J$47:$K$71,2,),"")</f>
        <v>ALTO</v>
      </c>
      <c r="BE34" s="9">
        <f>IFERROR(BC34*BA34,"")</f>
        <v>5</v>
      </c>
      <c r="BF34" s="9" t="s">
        <v>327</v>
      </c>
      <c r="BG34" s="9" t="s">
        <v>564</v>
      </c>
      <c r="BH34" s="94" t="s">
        <v>608</v>
      </c>
      <c r="BI34" s="60" t="s">
        <v>342</v>
      </c>
      <c r="BJ34" s="60" t="s">
        <v>506</v>
      </c>
      <c r="BK34" s="8" t="s">
        <v>414</v>
      </c>
      <c r="BL34" s="60" t="s">
        <v>506</v>
      </c>
      <c r="BM34" s="8" t="s">
        <v>414</v>
      </c>
      <c r="BN34" s="21"/>
      <c r="BO34" s="10"/>
      <c r="BP34" s="10"/>
      <c r="BQ34" s="10"/>
      <c r="BR34" s="10"/>
    </row>
    <row r="35" spans="1:70" ht="105" hidden="1" x14ac:dyDescent="0.25">
      <c r="A35" s="9" t="s">
        <v>318</v>
      </c>
      <c r="B35" s="57" t="str">
        <f>VLOOKUP(A35,'Fórmulas '!$B$47:$C$66,2,FALSE)</f>
        <v>Realizar la planificación financiera, aplicación y custodia de los recursos financieros de la entidad y gestionar la transferencia de los mismos.</v>
      </c>
      <c r="C35" s="49" t="str">
        <f>VLOOKUP(A35,'Fórmulas '!$F$47:$G$66,2,FALSE)</f>
        <v>Subgerente Administrativo y Financiero</v>
      </c>
      <c r="D35" s="91" t="s">
        <v>607</v>
      </c>
      <c r="E35" s="9" t="s">
        <v>88</v>
      </c>
      <c r="F35" s="9" t="s">
        <v>88</v>
      </c>
      <c r="G35" s="9" t="s">
        <v>102</v>
      </c>
      <c r="H35" s="9" t="s">
        <v>102</v>
      </c>
      <c r="I35" s="9" t="s">
        <v>89</v>
      </c>
      <c r="J35" s="60" t="s">
        <v>339</v>
      </c>
      <c r="K35" s="60" t="s">
        <v>322</v>
      </c>
      <c r="L35" s="9" t="s">
        <v>88</v>
      </c>
      <c r="M35" s="9" t="s">
        <v>88</v>
      </c>
      <c r="N35" s="9" t="s">
        <v>88</v>
      </c>
      <c r="O35" s="9" t="s">
        <v>88</v>
      </c>
      <c r="P35" s="9" t="s">
        <v>88</v>
      </c>
      <c r="Q35" s="9" t="s">
        <v>88</v>
      </c>
      <c r="R35" s="9" t="s">
        <v>88</v>
      </c>
      <c r="S35" s="9" t="s">
        <v>88</v>
      </c>
      <c r="T35" s="9" t="s">
        <v>88</v>
      </c>
      <c r="U35" s="9" t="s">
        <v>88</v>
      </c>
      <c r="V35" s="9" t="s">
        <v>88</v>
      </c>
      <c r="W35" s="9" t="s">
        <v>88</v>
      </c>
      <c r="X35" s="9" t="s">
        <v>88</v>
      </c>
      <c r="Y35" s="9" t="s">
        <v>88</v>
      </c>
      <c r="Z35" s="9" t="s">
        <v>88</v>
      </c>
      <c r="AA35" s="9" t="s">
        <v>143</v>
      </c>
      <c r="AB35" s="9" t="s">
        <v>88</v>
      </c>
      <c r="AC35" s="9" t="s">
        <v>88</v>
      </c>
      <c r="AD35" s="9" t="s">
        <v>143</v>
      </c>
      <c r="AE35" s="55">
        <f t="shared" si="0"/>
        <v>17</v>
      </c>
      <c r="AF35" s="9" t="s">
        <v>93</v>
      </c>
      <c r="AG35" s="55">
        <f>IFERROR(VLOOKUP(AF35,'Fórmulas '!$B$26:$C$30,2,0),"")</f>
        <v>3</v>
      </c>
      <c r="AH35" s="55" t="str">
        <f t="shared" si="7"/>
        <v>CATASTRÓFICO</v>
      </c>
      <c r="AI35" s="65">
        <f>+IFERROR(VLOOKUP(AH35,'Fórmulas '!$E$28:$F$30,2,),"")</f>
        <v>5</v>
      </c>
      <c r="AJ35" s="66" t="str">
        <f>IFERROR(VLOOKUP(CONCATENATE(AG35,AI35),'Fórmulas '!$J$47:$K$71,2,),"")</f>
        <v>EXTREMO</v>
      </c>
      <c r="AK35" s="119" t="s">
        <v>609</v>
      </c>
      <c r="AL35" s="60" t="s">
        <v>341</v>
      </c>
      <c r="AM35" s="50" t="s">
        <v>349</v>
      </c>
      <c r="AN35" s="9" t="s">
        <v>99</v>
      </c>
      <c r="AO35" s="9" t="s">
        <v>260</v>
      </c>
      <c r="AP35" s="9">
        <v>15</v>
      </c>
      <c r="AQ35" s="9">
        <v>5</v>
      </c>
      <c r="AR35" s="9">
        <v>0</v>
      </c>
      <c r="AS35" s="9">
        <v>10</v>
      </c>
      <c r="AT35" s="9">
        <v>15</v>
      </c>
      <c r="AU35" s="9">
        <v>10</v>
      </c>
      <c r="AV35" s="9">
        <v>30</v>
      </c>
      <c r="AW35" s="9">
        <f>SUM(AP35:AV35)</f>
        <v>85</v>
      </c>
      <c r="AX35" s="121" t="str">
        <f t="shared" si="1"/>
        <v>DISMINUYE DOS PUNTOS</v>
      </c>
      <c r="AY35" s="55">
        <f>AG35</f>
        <v>3</v>
      </c>
      <c r="AZ35" s="55" t="str">
        <f t="shared" si="2"/>
        <v>RARA VEZ</v>
      </c>
      <c r="BA35" s="65">
        <f t="shared" si="3"/>
        <v>1</v>
      </c>
      <c r="BB35" s="103" t="str">
        <f t="shared" si="4"/>
        <v>CATASTRÓFICO</v>
      </c>
      <c r="BC35" s="55">
        <f t="shared" si="5"/>
        <v>5</v>
      </c>
      <c r="BD35" s="103" t="str">
        <f>IFERROR(VLOOKUP(CONCATENATE(BA35,BC35),'Fórmulas '!$J$47:$K$71,2,),"")</f>
        <v>ALTO</v>
      </c>
      <c r="BE35" s="9">
        <f>IFERROR(BC35*BA35,"")</f>
        <v>5</v>
      </c>
      <c r="BF35" s="9" t="s">
        <v>327</v>
      </c>
      <c r="BG35" s="9" t="s">
        <v>564</v>
      </c>
      <c r="BH35" s="126" t="s">
        <v>609</v>
      </c>
      <c r="BI35" s="50" t="s">
        <v>349</v>
      </c>
      <c r="BJ35" s="60" t="s">
        <v>506</v>
      </c>
      <c r="BK35" s="8" t="s">
        <v>414</v>
      </c>
      <c r="BL35" s="60" t="s">
        <v>506</v>
      </c>
      <c r="BM35" s="8" t="s">
        <v>414</v>
      </c>
      <c r="BN35" s="21"/>
      <c r="BO35" s="10"/>
      <c r="BP35" s="10"/>
      <c r="BQ35" s="10"/>
      <c r="BR35" s="10"/>
    </row>
    <row r="36" spans="1:70" ht="105" hidden="1" x14ac:dyDescent="0.25">
      <c r="A36" s="9" t="s">
        <v>318</v>
      </c>
      <c r="B36" s="57" t="str">
        <f>VLOOKUP(A36,'Fórmulas '!$B$47:$C$66,2,FALSE)</f>
        <v>Realizar la planificación financiera, aplicación y custodia de los recursos financieros de la entidad y gestionar la transferencia de los mismos.</v>
      </c>
      <c r="C36" s="49" t="str">
        <f>VLOOKUP(A36,'Fórmulas '!$F$47:$G$66,2,FALSE)</f>
        <v>Subgerente Administrativo y Financiero</v>
      </c>
      <c r="D36" s="91" t="s">
        <v>607</v>
      </c>
      <c r="E36" s="9" t="s">
        <v>88</v>
      </c>
      <c r="F36" s="9" t="s">
        <v>88</v>
      </c>
      <c r="G36" s="9" t="s">
        <v>102</v>
      </c>
      <c r="H36" s="9" t="s">
        <v>102</v>
      </c>
      <c r="I36" s="9" t="s">
        <v>89</v>
      </c>
      <c r="J36" s="60" t="s">
        <v>339</v>
      </c>
      <c r="K36" s="60" t="s">
        <v>322</v>
      </c>
      <c r="L36" s="9" t="s">
        <v>88</v>
      </c>
      <c r="M36" s="9" t="s">
        <v>88</v>
      </c>
      <c r="N36" s="9" t="s">
        <v>88</v>
      </c>
      <c r="O36" s="9" t="s">
        <v>88</v>
      </c>
      <c r="P36" s="9" t="s">
        <v>88</v>
      </c>
      <c r="Q36" s="9" t="s">
        <v>88</v>
      </c>
      <c r="R36" s="9" t="s">
        <v>88</v>
      </c>
      <c r="S36" s="9" t="s">
        <v>88</v>
      </c>
      <c r="T36" s="9" t="s">
        <v>88</v>
      </c>
      <c r="U36" s="9" t="s">
        <v>88</v>
      </c>
      <c r="V36" s="9" t="s">
        <v>88</v>
      </c>
      <c r="W36" s="9" t="s">
        <v>88</v>
      </c>
      <c r="X36" s="9" t="s">
        <v>88</v>
      </c>
      <c r="Y36" s="9" t="s">
        <v>88</v>
      </c>
      <c r="Z36" s="9" t="s">
        <v>88</v>
      </c>
      <c r="AA36" s="9" t="s">
        <v>143</v>
      </c>
      <c r="AB36" s="9" t="s">
        <v>88</v>
      </c>
      <c r="AC36" s="9" t="s">
        <v>88</v>
      </c>
      <c r="AD36" s="9" t="s">
        <v>143</v>
      </c>
      <c r="AE36" s="55">
        <f t="shared" si="0"/>
        <v>17</v>
      </c>
      <c r="AF36" s="9" t="s">
        <v>93</v>
      </c>
      <c r="AG36" s="55">
        <f>IFERROR(VLOOKUP(AF36,'Fórmulas '!$B$26:$C$30,2,0),"")</f>
        <v>3</v>
      </c>
      <c r="AH36" s="55" t="str">
        <f t="shared" si="7"/>
        <v>CATASTRÓFICO</v>
      </c>
      <c r="AI36" s="65">
        <f>+IFERROR(VLOOKUP(AH36,'Fórmulas '!$E$28:$F$30,2,),"")</f>
        <v>5</v>
      </c>
      <c r="AJ36" s="66" t="str">
        <f>IFERROR(VLOOKUP(CONCATENATE(AG36,AI36),'Fórmulas '!$J$47:$K$71,2,),"")</f>
        <v>EXTREMO</v>
      </c>
      <c r="AK36" s="114" t="s">
        <v>606</v>
      </c>
      <c r="AL36" s="60" t="s">
        <v>352</v>
      </c>
      <c r="AM36" s="60" t="s">
        <v>335</v>
      </c>
      <c r="AN36" s="9" t="s">
        <v>99</v>
      </c>
      <c r="AO36" s="9" t="s">
        <v>260</v>
      </c>
      <c r="AP36" s="9">
        <v>15</v>
      </c>
      <c r="AQ36" s="9">
        <v>5</v>
      </c>
      <c r="AR36" s="9">
        <v>0</v>
      </c>
      <c r="AS36" s="9">
        <v>10</v>
      </c>
      <c r="AT36" s="9">
        <v>15</v>
      </c>
      <c r="AU36" s="9">
        <v>10</v>
      </c>
      <c r="AV36" s="9">
        <v>30</v>
      </c>
      <c r="AW36" s="9">
        <f>SUM(AP36:AV36)</f>
        <v>85</v>
      </c>
      <c r="AX36" s="121" t="str">
        <f t="shared" si="1"/>
        <v>DISMINUYE DOS PUNTOS</v>
      </c>
      <c r="AY36" s="55">
        <f>AG36</f>
        <v>3</v>
      </c>
      <c r="AZ36" s="55" t="str">
        <f t="shared" si="2"/>
        <v>RARA VEZ</v>
      </c>
      <c r="BA36" s="65">
        <f t="shared" si="3"/>
        <v>1</v>
      </c>
      <c r="BB36" s="103" t="str">
        <f t="shared" si="4"/>
        <v>CATASTRÓFICO</v>
      </c>
      <c r="BC36" s="55">
        <f t="shared" si="5"/>
        <v>5</v>
      </c>
      <c r="BD36" s="103" t="str">
        <f>IFERROR(VLOOKUP(CONCATENATE(BA36,BC36),'Fórmulas '!$J$47:$K$71,2,),"")</f>
        <v>ALTO</v>
      </c>
      <c r="BE36" s="9">
        <f>IFERROR(BC36*BA36,"")</f>
        <v>5</v>
      </c>
      <c r="BF36" s="9" t="s">
        <v>327</v>
      </c>
      <c r="BG36" s="9" t="s">
        <v>564</v>
      </c>
      <c r="BH36" s="60" t="s">
        <v>328</v>
      </c>
      <c r="BI36" s="60" t="s">
        <v>336</v>
      </c>
      <c r="BJ36" s="60" t="s">
        <v>506</v>
      </c>
      <c r="BK36" s="8" t="s">
        <v>414</v>
      </c>
      <c r="BL36" s="60" t="s">
        <v>506</v>
      </c>
      <c r="BM36" s="8" t="s">
        <v>414</v>
      </c>
      <c r="BN36" s="21"/>
      <c r="BO36" s="10"/>
      <c r="BP36" s="10"/>
      <c r="BQ36" s="10"/>
      <c r="BR36" s="10"/>
    </row>
    <row r="37" spans="1:70" ht="195" hidden="1" x14ac:dyDescent="0.25">
      <c r="A37" s="68" t="s">
        <v>354</v>
      </c>
      <c r="B37" s="57"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9" t="str">
        <f>VLOOKUP(A37,'Fórmulas '!$F$47:$G$66,2,FALSE)</f>
        <v>Coordinador de Infraestructura Física</v>
      </c>
      <c r="D37" s="70" t="s">
        <v>610</v>
      </c>
      <c r="E37" s="66" t="s">
        <v>102</v>
      </c>
      <c r="F37" s="66" t="s">
        <v>102</v>
      </c>
      <c r="G37" s="68" t="s">
        <v>102</v>
      </c>
      <c r="H37" s="68" t="s">
        <v>102</v>
      </c>
      <c r="I37" s="68" t="s">
        <v>89</v>
      </c>
      <c r="J37" s="71" t="s">
        <v>611</v>
      </c>
      <c r="K37" s="72" t="s">
        <v>612</v>
      </c>
      <c r="L37" s="66" t="s">
        <v>101</v>
      </c>
      <c r="M37" s="66" t="s">
        <v>102</v>
      </c>
      <c r="N37" s="66" t="s">
        <v>102</v>
      </c>
      <c r="O37" s="66" t="s">
        <v>102</v>
      </c>
      <c r="P37" s="66" t="s">
        <v>102</v>
      </c>
      <c r="Q37" s="66" t="s">
        <v>101</v>
      </c>
      <c r="R37" s="66" t="s">
        <v>102</v>
      </c>
      <c r="S37" s="66" t="s">
        <v>101</v>
      </c>
      <c r="T37" s="66" t="s">
        <v>101</v>
      </c>
      <c r="U37" s="66" t="s">
        <v>102</v>
      </c>
      <c r="V37" s="66" t="s">
        <v>102</v>
      </c>
      <c r="W37" s="66" t="s">
        <v>102</v>
      </c>
      <c r="X37" s="66" t="s">
        <v>102</v>
      </c>
      <c r="Y37" s="66" t="s">
        <v>102</v>
      </c>
      <c r="Z37" s="66" t="s">
        <v>102</v>
      </c>
      <c r="AA37" s="66" t="s">
        <v>101</v>
      </c>
      <c r="AB37" s="66" t="s">
        <v>102</v>
      </c>
      <c r="AC37" s="66" t="s">
        <v>102</v>
      </c>
      <c r="AD37" s="66" t="s">
        <v>101</v>
      </c>
      <c r="AE37" s="55">
        <f t="shared" si="0"/>
        <v>13</v>
      </c>
      <c r="AF37" s="66" t="s">
        <v>93</v>
      </c>
      <c r="AG37" s="55">
        <f>IFERROR(VLOOKUP(AF37,'Fórmulas '!$B$26:$C$30,2,0),"")</f>
        <v>3</v>
      </c>
      <c r="AH37" s="55" t="str">
        <f t="shared" si="7"/>
        <v>CATASTRÓFICO</v>
      </c>
      <c r="AI37" s="65">
        <f>+IFERROR(VLOOKUP(AH37,'Fórmulas '!$E$28:$F$30,2,),"")</f>
        <v>5</v>
      </c>
      <c r="AJ37" s="66" t="str">
        <f>IFERROR(VLOOKUP(CONCATENATE(AG37,AI37),'Fórmulas '!$J$47:$K$71,2,),"")</f>
        <v>EXTREMO</v>
      </c>
      <c r="AK37" s="70" t="s">
        <v>613</v>
      </c>
      <c r="AL37" s="71" t="s">
        <v>614</v>
      </c>
      <c r="AM37" s="72" t="s">
        <v>615</v>
      </c>
      <c r="AN37" s="68" t="s">
        <v>99</v>
      </c>
      <c r="AO37" s="66" t="s">
        <v>213</v>
      </c>
      <c r="AP37" s="66">
        <v>15</v>
      </c>
      <c r="AQ37" s="66">
        <v>5</v>
      </c>
      <c r="AR37" s="66">
        <v>0</v>
      </c>
      <c r="AS37" s="66">
        <v>10</v>
      </c>
      <c r="AT37" s="66">
        <v>15</v>
      </c>
      <c r="AU37" s="66">
        <v>10</v>
      </c>
      <c r="AV37" s="66">
        <v>30</v>
      </c>
      <c r="AW37" s="66">
        <f t="shared" ref="AW37:AW39" si="19">SUM(AP37:AV37)</f>
        <v>85</v>
      </c>
      <c r="AX37" s="121" t="str">
        <f t="shared" si="1"/>
        <v>DISMINUYE DOS PUNTOS</v>
      </c>
      <c r="AY37" s="55">
        <f t="shared" ref="AY37:AY39" si="20">AG37</f>
        <v>3</v>
      </c>
      <c r="AZ37" s="55" t="str">
        <f t="shared" si="2"/>
        <v>RARA VEZ</v>
      </c>
      <c r="BA37" s="65">
        <f t="shared" si="3"/>
        <v>1</v>
      </c>
      <c r="BB37" s="103" t="str">
        <f t="shared" si="4"/>
        <v>CATASTRÓFICO</v>
      </c>
      <c r="BC37" s="55">
        <f t="shared" si="5"/>
        <v>5</v>
      </c>
      <c r="BD37" s="103" t="str">
        <f>IFERROR(VLOOKUP(CONCATENATE(BA37,BC37),'Fórmulas '!$J$47:$K$71,2,),"")</f>
        <v>ALTO</v>
      </c>
      <c r="BE37" s="68">
        <f t="shared" ref="BE37:BE39" si="21">IFERROR(BC37*BA37,"")</f>
        <v>5</v>
      </c>
      <c r="BF37" s="66" t="s">
        <v>104</v>
      </c>
      <c r="BG37" s="66" t="s">
        <v>481</v>
      </c>
      <c r="BH37" s="64" t="s">
        <v>364</v>
      </c>
      <c r="BI37" s="71" t="s">
        <v>365</v>
      </c>
      <c r="BJ37" s="71" t="s">
        <v>588</v>
      </c>
      <c r="BK37" s="8" t="s">
        <v>414</v>
      </c>
      <c r="BL37" s="158" t="s">
        <v>616</v>
      </c>
      <c r="BM37" s="158" t="s">
        <v>617</v>
      </c>
      <c r="BN37" s="71"/>
      <c r="BO37" s="71"/>
      <c r="BP37" s="71"/>
      <c r="BQ37" s="71"/>
      <c r="BR37" s="80"/>
    </row>
    <row r="38" spans="1:70" s="51" customFormat="1" ht="135" hidden="1" x14ac:dyDescent="0.25">
      <c r="A38" s="68" t="s">
        <v>354</v>
      </c>
      <c r="B38" s="107"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61" t="str">
        <f>VLOOKUP(A38,'Fórmulas '!$F$47:$G$66,2,FALSE)</f>
        <v>Coordinador de Infraestructura Física</v>
      </c>
      <c r="D38" s="70" t="s">
        <v>618</v>
      </c>
      <c r="E38" s="66" t="s">
        <v>102</v>
      </c>
      <c r="F38" s="66" t="s">
        <v>102</v>
      </c>
      <c r="G38" s="68" t="s">
        <v>102</v>
      </c>
      <c r="H38" s="68" t="s">
        <v>102</v>
      </c>
      <c r="I38" s="68" t="s">
        <v>89</v>
      </c>
      <c r="J38" s="71" t="s">
        <v>619</v>
      </c>
      <c r="K38" s="72" t="s">
        <v>620</v>
      </c>
      <c r="L38" s="66" t="s">
        <v>102</v>
      </c>
      <c r="M38" s="66" t="s">
        <v>102</v>
      </c>
      <c r="N38" s="66" t="s">
        <v>102</v>
      </c>
      <c r="O38" s="66" t="s">
        <v>102</v>
      </c>
      <c r="P38" s="66" t="s">
        <v>102</v>
      </c>
      <c r="Q38" s="66" t="s">
        <v>101</v>
      </c>
      <c r="R38" s="66" t="s">
        <v>102</v>
      </c>
      <c r="S38" s="66" t="s">
        <v>101</v>
      </c>
      <c r="T38" s="66" t="s">
        <v>101</v>
      </c>
      <c r="U38" s="66" t="s">
        <v>102</v>
      </c>
      <c r="V38" s="66" t="s">
        <v>102</v>
      </c>
      <c r="W38" s="66" t="s">
        <v>102</v>
      </c>
      <c r="X38" s="66" t="s">
        <v>102</v>
      </c>
      <c r="Y38" s="66" t="s">
        <v>102</v>
      </c>
      <c r="Z38" s="66" t="s">
        <v>102</v>
      </c>
      <c r="AA38" s="66" t="s">
        <v>101</v>
      </c>
      <c r="AB38" s="66" t="s">
        <v>102</v>
      </c>
      <c r="AC38" s="66" t="s">
        <v>102</v>
      </c>
      <c r="AD38" s="66" t="s">
        <v>101</v>
      </c>
      <c r="AE38" s="53">
        <f t="shared" si="0"/>
        <v>14</v>
      </c>
      <c r="AF38" s="66" t="s">
        <v>93</v>
      </c>
      <c r="AG38" s="53">
        <f>IFERROR(VLOOKUP(AF38,'Fórmulas '!$B$26:$C$30,2,0),"")</f>
        <v>3</v>
      </c>
      <c r="AH38" s="53" t="str">
        <f t="shared" si="7"/>
        <v>CATASTRÓFICO</v>
      </c>
      <c r="AI38" s="110">
        <f>+IFERROR(VLOOKUP(AH38,'Fórmulas '!$E$28:$F$30,2,),"")</f>
        <v>5</v>
      </c>
      <c r="AJ38" s="66" t="str">
        <f>IFERROR(VLOOKUP(CONCATENATE(AG38,AI38),'Fórmulas '!$J$47:$K$71,2,),"")</f>
        <v>EXTREMO</v>
      </c>
      <c r="AK38" s="70" t="s">
        <v>621</v>
      </c>
      <c r="AL38" s="71" t="s">
        <v>622</v>
      </c>
      <c r="AM38" s="71" t="s">
        <v>623</v>
      </c>
      <c r="AN38" s="68" t="s">
        <v>99</v>
      </c>
      <c r="AO38" s="66" t="s">
        <v>100</v>
      </c>
      <c r="AP38" s="66">
        <v>15</v>
      </c>
      <c r="AQ38" s="66">
        <v>5</v>
      </c>
      <c r="AR38" s="66">
        <v>0</v>
      </c>
      <c r="AS38" s="66">
        <v>10</v>
      </c>
      <c r="AT38" s="66">
        <v>15</v>
      </c>
      <c r="AU38" s="66">
        <v>10</v>
      </c>
      <c r="AV38" s="66">
        <v>30</v>
      </c>
      <c r="AW38" s="66">
        <f t="shared" si="19"/>
        <v>85</v>
      </c>
      <c r="AX38" s="54" t="str">
        <f t="shared" si="1"/>
        <v>DISMINUYE DOS PUNTOS</v>
      </c>
      <c r="AY38" s="55">
        <f t="shared" si="20"/>
        <v>3</v>
      </c>
      <c r="AZ38" s="55" t="str">
        <f t="shared" si="2"/>
        <v>RARA VEZ</v>
      </c>
      <c r="BA38" s="65">
        <f t="shared" si="3"/>
        <v>1</v>
      </c>
      <c r="BB38" s="103" t="str">
        <f t="shared" si="4"/>
        <v>CATASTRÓFICO</v>
      </c>
      <c r="BC38" s="55">
        <f t="shared" si="5"/>
        <v>5</v>
      </c>
      <c r="BD38" s="111" t="str">
        <f>IFERROR(VLOOKUP(CONCATENATE(BA38,BC38),'Fórmulas '!$J$47:$K$71,2,),"")</f>
        <v>ALTO</v>
      </c>
      <c r="BE38" s="68">
        <f t="shared" si="21"/>
        <v>5</v>
      </c>
      <c r="BF38" s="66" t="s">
        <v>104</v>
      </c>
      <c r="BG38" s="66" t="s">
        <v>481</v>
      </c>
      <c r="BH38" s="72" t="s">
        <v>624</v>
      </c>
      <c r="BI38" s="71" t="s">
        <v>625</v>
      </c>
      <c r="BJ38" s="71" t="s">
        <v>588</v>
      </c>
      <c r="BK38" s="56" t="s">
        <v>414</v>
      </c>
      <c r="BL38" s="158" t="s">
        <v>588</v>
      </c>
      <c r="BM38" s="158" t="s">
        <v>617</v>
      </c>
      <c r="BN38" s="71"/>
      <c r="BO38" s="71"/>
      <c r="BP38" s="71"/>
      <c r="BQ38" s="71"/>
      <c r="BR38" s="69"/>
    </row>
    <row r="39" spans="1:70" ht="210" hidden="1" x14ac:dyDescent="0.25">
      <c r="A39" s="68" t="s">
        <v>354</v>
      </c>
      <c r="B39" s="57"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9" t="str">
        <f>VLOOKUP(A39,'Fórmulas '!$F$47:$G$66,2,FALSE)</f>
        <v>Coordinador de Infraestructura Física</v>
      </c>
      <c r="D39" s="70" t="s">
        <v>626</v>
      </c>
      <c r="E39" s="66" t="s">
        <v>102</v>
      </c>
      <c r="F39" s="66" t="s">
        <v>102</v>
      </c>
      <c r="G39" s="68" t="s">
        <v>102</v>
      </c>
      <c r="H39" s="68" t="s">
        <v>102</v>
      </c>
      <c r="I39" s="68" t="s">
        <v>89</v>
      </c>
      <c r="J39" s="71" t="s">
        <v>627</v>
      </c>
      <c r="K39" s="72" t="s">
        <v>628</v>
      </c>
      <c r="L39" s="66" t="s">
        <v>101</v>
      </c>
      <c r="M39" s="66" t="s">
        <v>102</v>
      </c>
      <c r="N39" s="66" t="s">
        <v>102</v>
      </c>
      <c r="O39" s="66" t="s">
        <v>102</v>
      </c>
      <c r="P39" s="66" t="s">
        <v>102</v>
      </c>
      <c r="Q39" s="66" t="s">
        <v>101</v>
      </c>
      <c r="R39" s="66" t="s">
        <v>102</v>
      </c>
      <c r="S39" s="66" t="s">
        <v>101</v>
      </c>
      <c r="T39" s="66" t="s">
        <v>101</v>
      </c>
      <c r="U39" s="66" t="s">
        <v>102</v>
      </c>
      <c r="V39" s="66" t="s">
        <v>102</v>
      </c>
      <c r="W39" s="66" t="s">
        <v>102</v>
      </c>
      <c r="X39" s="66" t="s">
        <v>102</v>
      </c>
      <c r="Y39" s="66" t="s">
        <v>102</v>
      </c>
      <c r="Z39" s="66" t="s">
        <v>102</v>
      </c>
      <c r="AA39" s="66" t="s">
        <v>101</v>
      </c>
      <c r="AB39" s="66" t="s">
        <v>102</v>
      </c>
      <c r="AC39" s="66" t="s">
        <v>102</v>
      </c>
      <c r="AD39" s="66" t="s">
        <v>101</v>
      </c>
      <c r="AE39" s="55">
        <f t="shared" si="0"/>
        <v>13</v>
      </c>
      <c r="AF39" s="66" t="s">
        <v>93</v>
      </c>
      <c r="AG39" s="55">
        <f>IFERROR(VLOOKUP(AF39,'Fórmulas '!$B$26:$C$30,2,0),"")</f>
        <v>3</v>
      </c>
      <c r="AH39" s="55" t="str">
        <f t="shared" si="7"/>
        <v>CATASTRÓFICO</v>
      </c>
      <c r="AI39" s="65">
        <f>+IFERROR(VLOOKUP(AH39,'Fórmulas '!$E$28:$F$30,2,),"")</f>
        <v>5</v>
      </c>
      <c r="AJ39" s="66" t="str">
        <f>IFERROR(VLOOKUP(CONCATENATE(AG39,AI39),'Fórmulas '!$J$47:$K$71,2,),"")</f>
        <v>EXTREMO</v>
      </c>
      <c r="AK39" s="70" t="s">
        <v>629</v>
      </c>
      <c r="AL39" s="71" t="s">
        <v>630</v>
      </c>
      <c r="AM39" s="71" t="s">
        <v>631</v>
      </c>
      <c r="AN39" s="73" t="s">
        <v>99</v>
      </c>
      <c r="AO39" s="66" t="s">
        <v>100</v>
      </c>
      <c r="AP39" s="66">
        <v>15</v>
      </c>
      <c r="AQ39" s="66">
        <v>5</v>
      </c>
      <c r="AR39" s="66">
        <v>0</v>
      </c>
      <c r="AS39" s="66">
        <v>10</v>
      </c>
      <c r="AT39" s="66">
        <v>15</v>
      </c>
      <c r="AU39" s="66">
        <v>10</v>
      </c>
      <c r="AV39" s="66">
        <v>30</v>
      </c>
      <c r="AW39" s="66">
        <f t="shared" si="19"/>
        <v>85</v>
      </c>
      <c r="AX39" s="121" t="str">
        <f t="shared" si="1"/>
        <v>DISMINUYE DOS PUNTOS</v>
      </c>
      <c r="AY39" s="55">
        <f t="shared" si="20"/>
        <v>3</v>
      </c>
      <c r="AZ39" s="55" t="str">
        <f t="shared" si="2"/>
        <v>RARA VEZ</v>
      </c>
      <c r="BA39" s="65">
        <f t="shared" si="3"/>
        <v>1</v>
      </c>
      <c r="BB39" s="103" t="str">
        <f t="shared" si="4"/>
        <v>CATASTRÓFICO</v>
      </c>
      <c r="BC39" s="55">
        <f t="shared" si="5"/>
        <v>5</v>
      </c>
      <c r="BD39" s="103" t="str">
        <f>IFERROR(VLOOKUP(CONCATENATE(BA39,BC39),'Fórmulas '!$J$47:$K$71,2,),"")</f>
        <v>ALTO</v>
      </c>
      <c r="BE39" s="68">
        <f t="shared" si="21"/>
        <v>5</v>
      </c>
      <c r="BF39" s="66" t="s">
        <v>104</v>
      </c>
      <c r="BG39" s="66" t="s">
        <v>524</v>
      </c>
      <c r="BH39" s="72" t="s">
        <v>632</v>
      </c>
      <c r="BI39" s="71" t="s">
        <v>633</v>
      </c>
      <c r="BJ39" s="71" t="s">
        <v>588</v>
      </c>
      <c r="BK39" s="8" t="s">
        <v>414</v>
      </c>
      <c r="BL39" s="158" t="s">
        <v>588</v>
      </c>
      <c r="BM39" s="158" t="s">
        <v>617</v>
      </c>
      <c r="BN39" s="71"/>
      <c r="BO39" s="71"/>
      <c r="BP39" s="71"/>
      <c r="BQ39" s="71"/>
      <c r="BR39" s="69"/>
    </row>
    <row r="40" spans="1:70" ht="240" hidden="1" x14ac:dyDescent="0.25">
      <c r="A40" s="76" t="s">
        <v>366</v>
      </c>
      <c r="B40" s="57"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9" t="str">
        <f>VLOOKUP(A40,'Fórmulas '!$F$47:$G$66,2,FALSE)</f>
        <v>Jefe de Control Interno</v>
      </c>
      <c r="D40" s="70" t="s">
        <v>634</v>
      </c>
      <c r="E40" s="62" t="s">
        <v>102</v>
      </c>
      <c r="F40" s="62" t="s">
        <v>102</v>
      </c>
      <c r="G40" s="62" t="s">
        <v>102</v>
      </c>
      <c r="H40" s="62" t="s">
        <v>102</v>
      </c>
      <c r="I40" s="62" t="s">
        <v>89</v>
      </c>
      <c r="J40" s="70" t="s">
        <v>635</v>
      </c>
      <c r="K40" s="70" t="s">
        <v>636</v>
      </c>
      <c r="L40" s="62" t="s">
        <v>102</v>
      </c>
      <c r="M40" s="62" t="s">
        <v>102</v>
      </c>
      <c r="N40" s="62" t="s">
        <v>101</v>
      </c>
      <c r="O40" s="62" t="s">
        <v>101</v>
      </c>
      <c r="P40" s="62" t="s">
        <v>102</v>
      </c>
      <c r="Q40" s="62" t="s">
        <v>102</v>
      </c>
      <c r="R40" s="62" t="s">
        <v>102</v>
      </c>
      <c r="S40" s="62" t="s">
        <v>101</v>
      </c>
      <c r="T40" s="62" t="s">
        <v>102</v>
      </c>
      <c r="U40" s="62" t="s">
        <v>102</v>
      </c>
      <c r="V40" s="62" t="s">
        <v>102</v>
      </c>
      <c r="W40" s="62" t="s">
        <v>102</v>
      </c>
      <c r="X40" s="62" t="s">
        <v>102</v>
      </c>
      <c r="Y40" s="62" t="s">
        <v>102</v>
      </c>
      <c r="Z40" s="62" t="s">
        <v>102</v>
      </c>
      <c r="AA40" s="62" t="s">
        <v>101</v>
      </c>
      <c r="AB40" s="62" t="s">
        <v>102</v>
      </c>
      <c r="AC40" s="62" t="s">
        <v>101</v>
      </c>
      <c r="AD40" s="62" t="s">
        <v>101</v>
      </c>
      <c r="AE40" s="55">
        <f t="shared" si="0"/>
        <v>13</v>
      </c>
      <c r="AF40" s="62" t="s">
        <v>117</v>
      </c>
      <c r="AG40" s="55">
        <f>IFERROR(VLOOKUP(AF40,'Fórmulas '!$B$26:$C$30,2,0),"")</f>
        <v>1</v>
      </c>
      <c r="AH40" s="55" t="str">
        <f t="shared" si="7"/>
        <v>CATASTRÓFICO</v>
      </c>
      <c r="AI40" s="65">
        <f>+IFERROR(VLOOKUP(AH40,'Fórmulas '!$E$28:$F$30,2,),"")</f>
        <v>5</v>
      </c>
      <c r="AJ40" s="66" t="str">
        <f>IFERROR(VLOOKUP(CONCATENATE(AG40,AI40),'Fórmulas '!$J$47:$K$71,2,),"")</f>
        <v>ALTO</v>
      </c>
      <c r="AK40" s="70" t="s">
        <v>637</v>
      </c>
      <c r="AL40" s="49" t="s">
        <v>372</v>
      </c>
      <c r="AM40" s="64" t="s">
        <v>373</v>
      </c>
      <c r="AN40" s="62" t="s">
        <v>99</v>
      </c>
      <c r="AO40" s="62" t="s">
        <v>100</v>
      </c>
      <c r="AP40" s="62">
        <v>15</v>
      </c>
      <c r="AQ40" s="62">
        <v>5</v>
      </c>
      <c r="AR40" s="62">
        <v>0</v>
      </c>
      <c r="AS40" s="62">
        <v>10</v>
      </c>
      <c r="AT40" s="62">
        <v>15</v>
      </c>
      <c r="AU40" s="62">
        <v>10</v>
      </c>
      <c r="AV40" s="62">
        <v>30</v>
      </c>
      <c r="AW40" s="62">
        <f>SUM(AP40:AV40)</f>
        <v>85</v>
      </c>
      <c r="AX40" s="121" t="str">
        <f t="shared" si="1"/>
        <v>DISMINUYE DOS PUNTOS</v>
      </c>
      <c r="AY40" s="55">
        <f>AG40</f>
        <v>1</v>
      </c>
      <c r="AZ40" s="55" t="str">
        <f t="shared" si="2"/>
        <v>RARA VEZ</v>
      </c>
      <c r="BA40" s="65">
        <f t="shared" si="3"/>
        <v>1</v>
      </c>
      <c r="BB40" s="63" t="str">
        <f t="shared" si="4"/>
        <v>CATASTRÓFICO</v>
      </c>
      <c r="BC40" s="141">
        <f t="shared" si="5"/>
        <v>5</v>
      </c>
      <c r="BD40" s="63" t="str">
        <f>IFERROR(VLOOKUP(CONCATENATE(BA40,BC40),'Fórmulas '!$J$47:$K$71,2,),"")</f>
        <v>ALTO</v>
      </c>
      <c r="BE40" s="62">
        <f>IFERROR(BA40*BC40,"")</f>
        <v>5</v>
      </c>
      <c r="BF40" s="62" t="s">
        <v>104</v>
      </c>
      <c r="BG40" s="62" t="s">
        <v>123</v>
      </c>
      <c r="BH40" s="75" t="s">
        <v>638</v>
      </c>
      <c r="BI40" s="75" t="s">
        <v>639</v>
      </c>
      <c r="BJ40" s="75" t="s">
        <v>640</v>
      </c>
      <c r="BK40" s="76" t="s">
        <v>641</v>
      </c>
      <c r="BL40" s="162" t="s">
        <v>642</v>
      </c>
      <c r="BM40" s="447" t="s">
        <v>641</v>
      </c>
      <c r="BN40" s="75"/>
      <c r="BO40" s="76"/>
      <c r="BP40" s="76" t="s">
        <v>643</v>
      </c>
      <c r="BQ40" s="76" t="s">
        <v>644</v>
      </c>
      <c r="BR40" s="76"/>
    </row>
    <row r="41" spans="1:70" ht="172.9" hidden="1" customHeight="1" x14ac:dyDescent="0.25">
      <c r="A41" s="49" t="s">
        <v>308</v>
      </c>
      <c r="B41" s="57" t="str">
        <f>VLOOKUP(A41,'Fórmulas '!$B$47:$C$66,2,FALSE)</f>
        <v>Asegurar que la Plataforma TIC esté disponible, funcional, optimizada y actualizada para que satisfaga las necesidades de los procesos de la entidad.</v>
      </c>
      <c r="C41" s="49" t="str">
        <f>VLOOKUP(A41,'Fórmulas '!$F$47:$G$66,2,FALSE)</f>
        <v>Jefe de Oficina de Sistemas</v>
      </c>
      <c r="D41" s="91" t="s">
        <v>645</v>
      </c>
      <c r="E41" s="9" t="s">
        <v>88</v>
      </c>
      <c r="F41" s="9" t="s">
        <v>88</v>
      </c>
      <c r="G41" s="9" t="s">
        <v>88</v>
      </c>
      <c r="H41" s="9" t="s">
        <v>88</v>
      </c>
      <c r="I41" s="9" t="s">
        <v>89</v>
      </c>
      <c r="J41" s="92" t="s">
        <v>646</v>
      </c>
      <c r="K41" s="50" t="s">
        <v>647</v>
      </c>
      <c r="L41" s="9" t="s">
        <v>88</v>
      </c>
      <c r="M41" s="9" t="s">
        <v>88</v>
      </c>
      <c r="N41" s="9" t="s">
        <v>88</v>
      </c>
      <c r="O41" s="9" t="s">
        <v>143</v>
      </c>
      <c r="P41" s="9" t="s">
        <v>88</v>
      </c>
      <c r="Q41" s="9" t="s">
        <v>88</v>
      </c>
      <c r="R41" s="9" t="s">
        <v>143</v>
      </c>
      <c r="S41" s="9" t="s">
        <v>143</v>
      </c>
      <c r="T41" s="9" t="s">
        <v>88</v>
      </c>
      <c r="U41" s="9" t="s">
        <v>88</v>
      </c>
      <c r="V41" s="9" t="s">
        <v>88</v>
      </c>
      <c r="W41" s="9" t="s">
        <v>88</v>
      </c>
      <c r="X41" s="9" t="s">
        <v>143</v>
      </c>
      <c r="Y41" s="9" t="s">
        <v>88</v>
      </c>
      <c r="Z41" s="9" t="s">
        <v>143</v>
      </c>
      <c r="AA41" s="9" t="s">
        <v>143</v>
      </c>
      <c r="AB41" s="9" t="s">
        <v>143</v>
      </c>
      <c r="AC41" s="9" t="s">
        <v>143</v>
      </c>
      <c r="AD41" s="9" t="s">
        <v>143</v>
      </c>
      <c r="AE41" s="55">
        <f t="shared" si="0"/>
        <v>10</v>
      </c>
      <c r="AF41" s="96" t="s">
        <v>93</v>
      </c>
      <c r="AG41" s="55">
        <f>IFERROR(VLOOKUP(AF41,'Fórmulas '!$B$26:$C$30,2,0),"")</f>
        <v>3</v>
      </c>
      <c r="AH41" s="55" t="str">
        <f t="shared" si="7"/>
        <v>MAYOR</v>
      </c>
      <c r="AI41" s="65">
        <f>+IFERROR(VLOOKUP(AH41,'Fórmulas '!$E$28:$F$30,2,),"")</f>
        <v>4</v>
      </c>
      <c r="AJ41" s="66" t="str">
        <f>IFERROR(VLOOKUP(CONCATENATE(AG41,AI41),'Fórmulas '!$J$47:$K$71,2,),"")</f>
        <v>EXTREMO</v>
      </c>
      <c r="AK41" s="109" t="s">
        <v>648</v>
      </c>
      <c r="AL41" s="60" t="s">
        <v>649</v>
      </c>
      <c r="AM41" s="60" t="s">
        <v>650</v>
      </c>
      <c r="AN41" s="9" t="s">
        <v>170</v>
      </c>
      <c r="AO41" s="9" t="s">
        <v>260</v>
      </c>
      <c r="AP41" s="9">
        <v>15</v>
      </c>
      <c r="AQ41" s="9">
        <v>5</v>
      </c>
      <c r="AR41" s="9">
        <v>15</v>
      </c>
      <c r="AS41" s="9">
        <v>10</v>
      </c>
      <c r="AT41" s="9">
        <v>15</v>
      </c>
      <c r="AU41" s="9">
        <v>0</v>
      </c>
      <c r="AV41" s="9">
        <v>30</v>
      </c>
      <c r="AW41" s="9">
        <f t="shared" ref="AW41:AW44" si="22">SUM(AP41:AV41)</f>
        <v>90</v>
      </c>
      <c r="AX41" s="121" t="str">
        <f t="shared" si="1"/>
        <v>DISMINUYE DOS PUNTOS</v>
      </c>
      <c r="AY41" s="55">
        <f t="shared" ref="AY41:AY44" si="23">AG41</f>
        <v>3</v>
      </c>
      <c r="AZ41" s="55" t="str">
        <f t="shared" si="2"/>
        <v>RARA VEZ</v>
      </c>
      <c r="BA41" s="65">
        <f t="shared" si="3"/>
        <v>1</v>
      </c>
      <c r="BB41" s="103" t="str">
        <f t="shared" si="4"/>
        <v>MAYOR</v>
      </c>
      <c r="BC41" s="108">
        <f t="shared" si="5"/>
        <v>4</v>
      </c>
      <c r="BD41" s="103" t="str">
        <f>IFERROR(VLOOKUP(CONCATENATE(BA41,BC41),'Fórmulas '!$J$47:$K$71,2,),"")</f>
        <v>ALTO</v>
      </c>
      <c r="BE41" s="65">
        <f t="shared" ref="BE41:BE44" si="24">IFERROR(BC41*BA41,"")</f>
        <v>4</v>
      </c>
      <c r="BF41" s="65" t="s">
        <v>104</v>
      </c>
      <c r="BG41" s="65" t="s">
        <v>651</v>
      </c>
      <c r="BH41" s="57" t="s">
        <v>652</v>
      </c>
      <c r="BI41" s="57" t="s">
        <v>653</v>
      </c>
      <c r="BJ41" s="57" t="s">
        <v>654</v>
      </c>
      <c r="BK41" s="149" t="s">
        <v>414</v>
      </c>
      <c r="BL41" s="159"/>
      <c r="BM41" s="448"/>
      <c r="BN41" s="57"/>
      <c r="BO41" s="101"/>
      <c r="BP41" s="57"/>
      <c r="BQ41" s="161"/>
      <c r="BR41" s="146"/>
    </row>
    <row r="42" spans="1:70" ht="144" hidden="1" customHeight="1" x14ac:dyDescent="0.25">
      <c r="A42" s="49" t="s">
        <v>308</v>
      </c>
      <c r="B42" s="57" t="str">
        <f>VLOOKUP(A42,'Fórmulas '!$B$47:$C$66,2,FALSE)</f>
        <v>Asegurar que la Plataforma TIC esté disponible, funcional, optimizada y actualizada para que satisfaga las necesidades de los procesos de la entidad.</v>
      </c>
      <c r="C42" s="49" t="str">
        <f>VLOOKUP(A42,'Fórmulas '!$F$47:$G$66,2,FALSE)</f>
        <v>Jefe de Oficina de Sistemas</v>
      </c>
      <c r="D42" s="91" t="s">
        <v>655</v>
      </c>
      <c r="E42" s="9" t="s">
        <v>88</v>
      </c>
      <c r="F42" s="9" t="s">
        <v>88</v>
      </c>
      <c r="G42" s="9" t="s">
        <v>88</v>
      </c>
      <c r="H42" s="9" t="s">
        <v>88</v>
      </c>
      <c r="I42" s="9" t="s">
        <v>89</v>
      </c>
      <c r="J42" s="92" t="s">
        <v>656</v>
      </c>
      <c r="K42" s="50" t="s">
        <v>657</v>
      </c>
      <c r="L42" s="9" t="s">
        <v>88</v>
      </c>
      <c r="M42" s="9" t="s">
        <v>88</v>
      </c>
      <c r="N42" s="9" t="s">
        <v>88</v>
      </c>
      <c r="O42" s="9" t="s">
        <v>143</v>
      </c>
      <c r="P42" s="9" t="s">
        <v>88</v>
      </c>
      <c r="Q42" s="9" t="s">
        <v>88</v>
      </c>
      <c r="R42" s="9" t="s">
        <v>143</v>
      </c>
      <c r="S42" s="9" t="s">
        <v>143</v>
      </c>
      <c r="T42" s="9" t="s">
        <v>88</v>
      </c>
      <c r="U42" s="9" t="s">
        <v>88</v>
      </c>
      <c r="V42" s="9" t="s">
        <v>88</v>
      </c>
      <c r="W42" s="9" t="s">
        <v>88</v>
      </c>
      <c r="X42" s="9" t="s">
        <v>143</v>
      </c>
      <c r="Y42" s="9" t="s">
        <v>88</v>
      </c>
      <c r="Z42" s="9" t="s">
        <v>143</v>
      </c>
      <c r="AA42" s="9" t="s">
        <v>143</v>
      </c>
      <c r="AB42" s="9" t="s">
        <v>143</v>
      </c>
      <c r="AC42" s="9" t="s">
        <v>143</v>
      </c>
      <c r="AD42" s="9" t="s">
        <v>143</v>
      </c>
      <c r="AE42" s="55">
        <f t="shared" si="0"/>
        <v>10</v>
      </c>
      <c r="AF42" s="96" t="s">
        <v>214</v>
      </c>
      <c r="AG42" s="55">
        <f>IFERROR(VLOOKUP(AF42,'Fórmulas '!$B$26:$C$30,2,0),"")</f>
        <v>2</v>
      </c>
      <c r="AH42" s="55" t="str">
        <f t="shared" si="7"/>
        <v>MAYOR</v>
      </c>
      <c r="AI42" s="65">
        <f>+IFERROR(VLOOKUP(AH42,'Fórmulas '!$E$28:$F$30,2,),"")</f>
        <v>4</v>
      </c>
      <c r="AJ42" s="66" t="str">
        <f>IFERROR(VLOOKUP(CONCATENATE(AG42,AI42),'Fórmulas '!$J$47:$K$71,2,),"")</f>
        <v>ALTO</v>
      </c>
      <c r="AK42" s="109" t="s">
        <v>658</v>
      </c>
      <c r="AL42" s="60" t="s">
        <v>659</v>
      </c>
      <c r="AM42" s="60" t="s">
        <v>660</v>
      </c>
      <c r="AN42" s="9" t="s">
        <v>170</v>
      </c>
      <c r="AO42" s="9" t="s">
        <v>260</v>
      </c>
      <c r="AP42" s="9">
        <v>15</v>
      </c>
      <c r="AQ42" s="9">
        <v>5</v>
      </c>
      <c r="AR42" s="9">
        <v>15</v>
      </c>
      <c r="AS42" s="9">
        <v>10</v>
      </c>
      <c r="AT42" s="9">
        <v>15</v>
      </c>
      <c r="AU42" s="9">
        <v>0</v>
      </c>
      <c r="AV42" s="9">
        <v>30</v>
      </c>
      <c r="AW42" s="9">
        <f t="shared" si="22"/>
        <v>90</v>
      </c>
      <c r="AX42" s="121" t="str">
        <f t="shared" si="1"/>
        <v>DISMINUYE DOS PUNTOS</v>
      </c>
      <c r="AY42" s="55">
        <f t="shared" si="23"/>
        <v>2</v>
      </c>
      <c r="AZ42" s="55" t="str">
        <f t="shared" si="2"/>
        <v>RARA VEZ</v>
      </c>
      <c r="BA42" s="65">
        <f t="shared" si="3"/>
        <v>1</v>
      </c>
      <c r="BB42" s="103" t="str">
        <f t="shared" si="4"/>
        <v>MAYOR</v>
      </c>
      <c r="BC42" s="55">
        <f t="shared" si="5"/>
        <v>4</v>
      </c>
      <c r="BD42" s="103" t="str">
        <f>IFERROR(VLOOKUP(CONCATENATE(BA42,BC42),'Fórmulas '!$J$47:$K$71,2,),"")</f>
        <v>ALTO</v>
      </c>
      <c r="BE42" s="9">
        <f t="shared" si="24"/>
        <v>4</v>
      </c>
      <c r="BF42" s="9" t="s">
        <v>104</v>
      </c>
      <c r="BG42" s="9" t="s">
        <v>564</v>
      </c>
      <c r="BH42" s="50" t="s">
        <v>661</v>
      </c>
      <c r="BI42" s="50" t="s">
        <v>662</v>
      </c>
      <c r="BJ42" s="50" t="s">
        <v>654</v>
      </c>
      <c r="BK42" s="8" t="s">
        <v>414</v>
      </c>
      <c r="BL42" s="160" t="s">
        <v>663</v>
      </c>
      <c r="BM42" s="449"/>
      <c r="BN42" s="50"/>
      <c r="BO42" s="60"/>
      <c r="BP42" s="50"/>
      <c r="BQ42" s="97"/>
      <c r="BR42" s="10"/>
    </row>
    <row r="43" spans="1:70" ht="154.9" hidden="1" customHeight="1" x14ac:dyDescent="0.25">
      <c r="A43" s="49" t="s">
        <v>308</v>
      </c>
      <c r="B43" s="57" t="str">
        <f>VLOOKUP(A43,'Fórmulas '!$B$47:$C$66,2,FALSE)</f>
        <v>Asegurar que la Plataforma TIC esté disponible, funcional, optimizada y actualizada para que satisfaga las necesidades de los procesos de la entidad.</v>
      </c>
      <c r="C43" s="49" t="str">
        <f>VLOOKUP(A43,'Fórmulas '!$F$47:$G$66,2,FALSE)</f>
        <v>Jefe de Oficina de Sistemas</v>
      </c>
      <c r="D43" s="91" t="s">
        <v>664</v>
      </c>
      <c r="E43" s="9" t="s">
        <v>88</v>
      </c>
      <c r="F43" s="9" t="s">
        <v>88</v>
      </c>
      <c r="G43" s="9" t="s">
        <v>88</v>
      </c>
      <c r="H43" s="9" t="s">
        <v>88</v>
      </c>
      <c r="I43" s="9" t="s">
        <v>89</v>
      </c>
      <c r="J43" s="92" t="s">
        <v>665</v>
      </c>
      <c r="K43" s="50" t="s">
        <v>666</v>
      </c>
      <c r="L43" s="9" t="s">
        <v>88</v>
      </c>
      <c r="M43" s="9" t="s">
        <v>88</v>
      </c>
      <c r="N43" s="9" t="s">
        <v>88</v>
      </c>
      <c r="O43" s="9" t="s">
        <v>143</v>
      </c>
      <c r="P43" s="9" t="s">
        <v>143</v>
      </c>
      <c r="Q43" s="9" t="s">
        <v>88</v>
      </c>
      <c r="R43" s="9" t="s">
        <v>143</v>
      </c>
      <c r="S43" s="9" t="s">
        <v>143</v>
      </c>
      <c r="T43" s="9" t="s">
        <v>88</v>
      </c>
      <c r="U43" s="9" t="s">
        <v>88</v>
      </c>
      <c r="V43" s="9" t="s">
        <v>88</v>
      </c>
      <c r="W43" s="9" t="s">
        <v>88</v>
      </c>
      <c r="X43" s="9" t="s">
        <v>88</v>
      </c>
      <c r="Y43" s="9" t="s">
        <v>88</v>
      </c>
      <c r="Z43" s="9" t="s">
        <v>143</v>
      </c>
      <c r="AA43" s="9" t="s">
        <v>143</v>
      </c>
      <c r="AB43" s="9" t="s">
        <v>143</v>
      </c>
      <c r="AC43" s="9" t="s">
        <v>143</v>
      </c>
      <c r="AD43" s="9" t="s">
        <v>143</v>
      </c>
      <c r="AE43" s="55">
        <f t="shared" si="0"/>
        <v>10</v>
      </c>
      <c r="AF43" s="96" t="s">
        <v>93</v>
      </c>
      <c r="AG43" s="55">
        <f>IFERROR(VLOOKUP(AF43,'Fórmulas '!$B$26:$C$30,2,0),"")</f>
        <v>3</v>
      </c>
      <c r="AH43" s="55" t="str">
        <f t="shared" si="7"/>
        <v>MAYOR</v>
      </c>
      <c r="AI43" s="65">
        <f>+IFERROR(VLOOKUP(AH43,'Fórmulas '!$E$28:$F$30,2,),"")</f>
        <v>4</v>
      </c>
      <c r="AJ43" s="66" t="str">
        <f>IFERROR(VLOOKUP(CONCATENATE(AG43,AI43),'Fórmulas '!$J$47:$K$71,2,),"")</f>
        <v>EXTREMO</v>
      </c>
      <c r="AK43" s="109" t="s">
        <v>667</v>
      </c>
      <c r="AL43" s="60" t="s">
        <v>668</v>
      </c>
      <c r="AM43" s="60" t="s">
        <v>669</v>
      </c>
      <c r="AN43" s="9" t="s">
        <v>494</v>
      </c>
      <c r="AO43" s="9" t="s">
        <v>260</v>
      </c>
      <c r="AP43" s="9">
        <v>15</v>
      </c>
      <c r="AQ43" s="9">
        <v>5</v>
      </c>
      <c r="AR43" s="9">
        <v>15</v>
      </c>
      <c r="AS43" s="9">
        <v>10</v>
      </c>
      <c r="AT43" s="9">
        <v>15</v>
      </c>
      <c r="AU43" s="9">
        <v>10</v>
      </c>
      <c r="AV43" s="9">
        <v>30</v>
      </c>
      <c r="AW43" s="9">
        <f t="shared" si="22"/>
        <v>100</v>
      </c>
      <c r="AX43" s="121" t="str">
        <f t="shared" si="1"/>
        <v>DISMINUYE DOS PUNTOS</v>
      </c>
      <c r="AY43" s="55">
        <f t="shared" si="23"/>
        <v>3</v>
      </c>
      <c r="AZ43" s="55" t="str">
        <f t="shared" si="2"/>
        <v>RARA VEZ</v>
      </c>
      <c r="BA43" s="65">
        <f t="shared" si="3"/>
        <v>1</v>
      </c>
      <c r="BB43" s="103" t="str">
        <f t="shared" si="4"/>
        <v>MAYOR</v>
      </c>
      <c r="BC43" s="55">
        <f t="shared" si="5"/>
        <v>4</v>
      </c>
      <c r="BD43" s="103" t="str">
        <f>IFERROR(VLOOKUP(CONCATENATE(BA43,BC43),'Fórmulas '!$J$47:$K$71,2,),"")</f>
        <v>ALTO</v>
      </c>
      <c r="BE43" s="9">
        <f t="shared" si="24"/>
        <v>4</v>
      </c>
      <c r="BF43" s="9" t="s">
        <v>104</v>
      </c>
      <c r="BG43" s="9" t="s">
        <v>188</v>
      </c>
      <c r="BH43" s="50" t="s">
        <v>670</v>
      </c>
      <c r="BI43" s="50" t="s">
        <v>317</v>
      </c>
      <c r="BJ43" s="50" t="s">
        <v>671</v>
      </c>
      <c r="BK43" s="8" t="s">
        <v>414</v>
      </c>
      <c r="BL43" s="157" t="s">
        <v>672</v>
      </c>
      <c r="BM43" s="60"/>
      <c r="BN43" s="50"/>
      <c r="BO43" s="60"/>
      <c r="BP43" s="50"/>
      <c r="BQ43" s="97"/>
      <c r="BR43" s="10"/>
    </row>
    <row r="44" spans="1:70" ht="150" hidden="1" x14ac:dyDescent="0.25">
      <c r="A44" s="49" t="s">
        <v>673</v>
      </c>
      <c r="B44" s="50" t="e">
        <f>VLOOKUP(A44,'Fórmulas '!$B$47:$C$66,2,FALSE)</f>
        <v>#N/A</v>
      </c>
      <c r="C44" s="49" t="e">
        <f>VLOOKUP(A44,'Fórmulas '!$F$47:$G$66,2,FALSE)</f>
        <v>#N/A</v>
      </c>
      <c r="D44" s="91" t="s">
        <v>674</v>
      </c>
      <c r="E44" s="9" t="s">
        <v>102</v>
      </c>
      <c r="F44" s="9" t="s">
        <v>88</v>
      </c>
      <c r="G44" s="9" t="s">
        <v>88</v>
      </c>
      <c r="H44" s="9" t="s">
        <v>88</v>
      </c>
      <c r="I44" s="9" t="s">
        <v>89</v>
      </c>
      <c r="J44" s="92" t="s">
        <v>675</v>
      </c>
      <c r="K44" s="92" t="s">
        <v>676</v>
      </c>
      <c r="L44" s="9" t="s">
        <v>88</v>
      </c>
      <c r="M44" s="9" t="s">
        <v>88</v>
      </c>
      <c r="N44" s="9" t="s">
        <v>88</v>
      </c>
      <c r="O44" s="9" t="s">
        <v>102</v>
      </c>
      <c r="P44" s="9" t="s">
        <v>102</v>
      </c>
      <c r="Q44" s="9" t="s">
        <v>101</v>
      </c>
      <c r="R44" s="9" t="s">
        <v>102</v>
      </c>
      <c r="S44" s="9" t="s">
        <v>101</v>
      </c>
      <c r="T44" s="9" t="s">
        <v>101</v>
      </c>
      <c r="U44" s="9" t="s">
        <v>102</v>
      </c>
      <c r="V44" s="9" t="s">
        <v>102</v>
      </c>
      <c r="W44" s="9" t="s">
        <v>102</v>
      </c>
      <c r="X44" s="9" t="s">
        <v>102</v>
      </c>
      <c r="Y44" s="9" t="s">
        <v>102</v>
      </c>
      <c r="Z44" s="9" t="s">
        <v>102</v>
      </c>
      <c r="AA44" s="9" t="s">
        <v>101</v>
      </c>
      <c r="AB44" s="9" t="s">
        <v>102</v>
      </c>
      <c r="AC44" s="9" t="s">
        <v>102</v>
      </c>
      <c r="AD44" s="9" t="s">
        <v>101</v>
      </c>
      <c r="AE44" s="55">
        <f t="shared" si="0"/>
        <v>14</v>
      </c>
      <c r="AF44" s="96" t="s">
        <v>144</v>
      </c>
      <c r="AG44" s="55">
        <f>IFERROR(VLOOKUP(AF44,'Fórmulas '!$B$26:$C$30,2,0),"")</f>
        <v>4</v>
      </c>
      <c r="AH44" s="55" t="str">
        <f t="shared" si="7"/>
        <v>CATASTRÓFICO</v>
      </c>
      <c r="AI44" s="65">
        <f>+IFERROR(VLOOKUP(AH44,'Fórmulas '!$E$28:$F$30,2,),"")</f>
        <v>5</v>
      </c>
      <c r="AJ44" s="66" t="str">
        <f>IFERROR(VLOOKUP(CONCATENATE(AG44,AI44),'Fórmulas '!$J$47:$K$71,2,),"")</f>
        <v>EXTREMO</v>
      </c>
      <c r="AK44" s="147" t="s">
        <v>677</v>
      </c>
      <c r="AL44" s="145" t="s">
        <v>678</v>
      </c>
      <c r="AM44" s="145" t="s">
        <v>679</v>
      </c>
      <c r="AN44" s="9" t="s">
        <v>99</v>
      </c>
      <c r="AO44" s="9" t="s">
        <v>100</v>
      </c>
      <c r="AP44" s="9">
        <v>0</v>
      </c>
      <c r="AQ44" s="9">
        <v>5</v>
      </c>
      <c r="AR44" s="9">
        <v>0</v>
      </c>
      <c r="AS44" s="9">
        <v>10</v>
      </c>
      <c r="AT44" s="9">
        <v>15</v>
      </c>
      <c r="AU44" s="9">
        <v>0</v>
      </c>
      <c r="AV44" s="9">
        <v>0</v>
      </c>
      <c r="AW44" s="9">
        <f t="shared" si="22"/>
        <v>30</v>
      </c>
      <c r="AX44" s="121" t="str">
        <f t="shared" si="1"/>
        <v>DISMINUYE CERO PUNTOS</v>
      </c>
      <c r="AY44" s="55">
        <f t="shared" si="23"/>
        <v>4</v>
      </c>
      <c r="AZ44" s="55" t="str">
        <f t="shared" si="2"/>
        <v>PROBABLE'</v>
      </c>
      <c r="BA44" s="65">
        <f t="shared" si="3"/>
        <v>4</v>
      </c>
      <c r="BB44" s="103" t="str">
        <f t="shared" si="4"/>
        <v>CATASTRÓFICO</v>
      </c>
      <c r="BC44" s="55">
        <f t="shared" si="5"/>
        <v>5</v>
      </c>
      <c r="BD44" s="103" t="str">
        <f>IFERROR(VLOOKUP(CONCATENATE(BA44,BC44),'Fórmulas '!$J$47:$K$71,2,),"")</f>
        <v>EXTREMO</v>
      </c>
      <c r="BE44" s="9">
        <f t="shared" si="24"/>
        <v>20</v>
      </c>
      <c r="BF44" s="9" t="s">
        <v>104</v>
      </c>
      <c r="BG44" s="9" t="s">
        <v>467</v>
      </c>
      <c r="BH44" s="50" t="s">
        <v>680</v>
      </c>
      <c r="BI44" s="9" t="s">
        <v>681</v>
      </c>
      <c r="BJ44" s="9" t="s">
        <v>414</v>
      </c>
      <c r="BK44" s="9" t="s">
        <v>414</v>
      </c>
      <c r="BL44" s="50" t="s">
        <v>682</v>
      </c>
      <c r="BM44" s="9" t="s">
        <v>414</v>
      </c>
      <c r="BN44" s="10"/>
      <c r="BO44" s="10"/>
      <c r="BP44" s="10"/>
      <c r="BQ44" s="10"/>
      <c r="BR44" s="50" t="s">
        <v>683</v>
      </c>
    </row>
  </sheetData>
  <autoFilter ref="A11:BJ44" xr:uid="{00000000-0009-0000-0000-000001000000}">
    <filterColumn colId="0">
      <filters>
        <filter val="Apoyo Técnico, Científico y Psicosocial"/>
      </filters>
    </filterColumn>
  </autoFilter>
  <mergeCells count="35">
    <mergeCell ref="BM40:BM42"/>
    <mergeCell ref="BF10:BF11"/>
    <mergeCell ref="BG10:BG11"/>
    <mergeCell ref="BH10:BH11"/>
    <mergeCell ref="BI10:BI11"/>
    <mergeCell ref="BJ10:BJ11"/>
    <mergeCell ref="BB10:BB11"/>
    <mergeCell ref="AK8:BE8"/>
    <mergeCell ref="BC10:BC11"/>
    <mergeCell ref="BD10:BD11"/>
    <mergeCell ref="BE10:BE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R8:BR11"/>
    <mergeCell ref="BL9:BM9"/>
    <mergeCell ref="BL10:BL11"/>
    <mergeCell ref="BM10:BM11"/>
    <mergeCell ref="BJ8:BM8"/>
    <mergeCell ref="BN9:BO9"/>
    <mergeCell ref="BN10:BN11"/>
    <mergeCell ref="BO10:BO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xr:uid="{00000000-0002-0000-0100-000000000000}">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1333500</xdr:colOff>
                <xdr:row>1</xdr:row>
                <xdr:rowOff>57150</xdr:rowOff>
              </from>
              <to>
                <xdr:col>2</xdr:col>
                <xdr:colOff>85725</xdr:colOff>
                <xdr:row>4</xdr:row>
                <xdr:rowOff>304800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100-000001000000}">
          <x14:formula1>
            <xm:f>'Fórmulas '!$AA$5:$AA$6</xm:f>
          </x14:formula1>
          <xm:sqref>G12:H44 L12:AD1048576 E12:E1048576</xm:sqref>
        </x14:dataValidation>
        <x14:dataValidation type="list" allowBlank="1" showInputMessage="1" showErrorMessage="1" xr:uid="{00000000-0002-0000-0100-000002000000}">
          <x14:formula1>
            <xm:f>'Fórmulas '!$Q$5:$Q$7</xm:f>
          </x14:formula1>
          <xm:sqref>AO12:AO1048576</xm:sqref>
        </x14:dataValidation>
        <x14:dataValidation type="list" allowBlank="1" showInputMessage="1" showErrorMessage="1" xr:uid="{00000000-0002-0000-0100-000003000000}">
          <x14:formula1>
            <xm:f>'Fórmulas '!$B$47:$B$67</xm:f>
          </x14:formula1>
          <xm:sqref>A12:A43</xm:sqref>
        </x14:dataValidation>
        <x14:dataValidation type="list" allowBlank="1" showInputMessage="1" showErrorMessage="1" xr:uid="{00000000-0002-0000-0100-000004000000}">
          <x14:formula1>
            <xm:f>$V$5:$V$7+'Fórmulas '!$AA$5:$AA$6</xm:f>
          </x14:formula1>
          <xm:sqref>F12:F44</xm:sqref>
        </x14:dataValidation>
        <x14:dataValidation type="list" allowBlank="1" showInputMessage="1" showErrorMessage="1" xr:uid="{00000000-0002-0000-0100-000005000000}">
          <x14:formula1>
            <xm:f>'Fórmulas '!$M$13</xm:f>
          </x14:formula1>
          <xm:sqref>I12:I44</xm:sqref>
        </x14:dataValidation>
        <x14:dataValidation type="list" allowBlank="1" showInputMessage="1" showErrorMessage="1" xr:uid="{00000000-0002-0000-0100-000006000000}">
          <x14:formula1>
            <xm:f>'Fórmulas '!$B$26:$B$30</xm:f>
          </x14:formula1>
          <xm:sqref>AF12:AF44</xm:sqref>
        </x14:dataValidation>
        <x14:dataValidation type="list" allowBlank="1" showInputMessage="1" showErrorMessage="1" xr:uid="{00000000-0002-0000-0100-000007000000}">
          <x14:formula1>
            <xm:f>'Fórmulas '!$BA$5:$BB$5</xm:f>
          </x14:formula1>
          <xm:sqref>AP12:AP43</xm:sqref>
        </x14:dataValidation>
        <x14:dataValidation type="list" allowBlank="1" showInputMessage="1" showErrorMessage="1" xr:uid="{00000000-0002-0000-0100-000008000000}">
          <x14:formula1>
            <xm:f>'Fórmulas '!$BA$6:$BB$6</xm:f>
          </x14:formula1>
          <xm:sqref>AQ12:AQ43</xm:sqref>
        </x14:dataValidation>
        <x14:dataValidation type="list" allowBlank="1" showInputMessage="1" showErrorMessage="1" xr:uid="{00000000-0002-0000-0100-000009000000}">
          <x14:formula1>
            <xm:f>'Fórmulas '!$BA$7:$BB$7</xm:f>
          </x14:formula1>
          <xm:sqref>AR12:AR43</xm:sqref>
        </x14:dataValidation>
        <x14:dataValidation type="list" allowBlank="1" showInputMessage="1" showErrorMessage="1" xr:uid="{00000000-0002-0000-0100-00000A000000}">
          <x14:formula1>
            <xm:f>'Fórmulas '!$BA$8:$BB$8</xm:f>
          </x14:formula1>
          <xm:sqref>AS12:AS43</xm:sqref>
        </x14:dataValidation>
        <x14:dataValidation type="list" allowBlank="1" showInputMessage="1" showErrorMessage="1" xr:uid="{00000000-0002-0000-0100-00000B000000}">
          <x14:formula1>
            <xm:f>'Fórmulas '!$BA$9:$BB$9</xm:f>
          </x14:formula1>
          <xm:sqref>AT12:AT43</xm:sqref>
        </x14:dataValidation>
        <x14:dataValidation type="list" allowBlank="1" showInputMessage="1" showErrorMessage="1" xr:uid="{00000000-0002-0000-0100-00000C000000}">
          <x14:formula1>
            <xm:f>'Fórmulas '!$BA$10:$BB$10</xm:f>
          </x14:formula1>
          <xm:sqref>AU12:AU43</xm:sqref>
        </x14:dataValidation>
        <x14:dataValidation type="list" allowBlank="1" showInputMessage="1" showErrorMessage="1" xr:uid="{00000000-0002-0000-0100-00000D000000}">
          <x14:formula1>
            <xm:f>'Fórmulas '!$BA$11:$BB$11</xm:f>
          </x14:formula1>
          <xm:sqref>AV12:AV43</xm:sqref>
        </x14:dataValidation>
        <x14:dataValidation type="list" allowBlank="1" showInputMessage="1" showErrorMessage="1" xr:uid="{00000000-0002-0000-0100-00000E000000}">
          <x14:formula1>
            <xm:f>'Fórmulas '!$Y$5:$Y$8</xm:f>
          </x14:formula1>
          <xm:sqref>BF12:BF43</xm:sqref>
        </x14:dataValidation>
        <x14:dataValidation type="list" allowBlank="1" showInputMessage="1" showErrorMessage="1" xr:uid="{00000000-0002-0000-0100-00000F000000}">
          <x14:formula1>
            <xm:f>'Fórmulas '!$B$47:$B$66</xm:f>
          </x14:formula1>
          <xm:sqref>A44:A1048576</xm:sqref>
        </x14:dataValidation>
        <x14:dataValidation type="list" allowBlank="1" showInputMessage="1" showErrorMessage="1" xr:uid="{00000000-0002-0000-0100-000010000000}">
          <x14:formula1>
            <xm:f>'Fórmulas '!$Q$10:$Q$11</xm:f>
          </x14:formula1>
          <xm:sqref>AN12:AN1048576</xm:sqref>
        </x14:dataValidation>
        <x14:dataValidation type="list" allowBlank="1" showInputMessage="1" showErrorMessage="1" xr:uid="{00000000-0002-0000-0100-000011000000}">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355"/>
  <sheetViews>
    <sheetView showGridLines="0" topLeftCell="A184" zoomScale="120" zoomScaleNormal="120" workbookViewId="0">
      <selection activeCell="D200" sqref="D200"/>
    </sheetView>
  </sheetViews>
  <sheetFormatPr baseColWidth="10" defaultColWidth="11.42578125" defaultRowHeight="15" x14ac:dyDescent="0.25"/>
  <cols>
    <col min="1" max="1" width="18" customWidth="1"/>
    <col min="2" max="2" width="60.28515625" customWidth="1"/>
  </cols>
  <sheetData>
    <row r="1" spans="1:1" ht="26.25" x14ac:dyDescent="0.4">
      <c r="A1" s="36" t="s">
        <v>684</v>
      </c>
    </row>
    <row r="35" spans="1:1" x14ac:dyDescent="0.25">
      <c r="A35" t="s">
        <v>685</v>
      </c>
    </row>
    <row r="127" spans="1:1" ht="26.25" x14ac:dyDescent="0.4">
      <c r="A127" s="36" t="s">
        <v>686</v>
      </c>
    </row>
    <row r="129" spans="1:1" ht="21" x14ac:dyDescent="0.35">
      <c r="A129" s="40" t="s">
        <v>687</v>
      </c>
    </row>
    <row r="139" spans="1:1" x14ac:dyDescent="0.25">
      <c r="A139" s="37"/>
    </row>
    <row r="157" spans="1:9" x14ac:dyDescent="0.25">
      <c r="A157" s="450"/>
      <c r="B157" s="450"/>
      <c r="I157">
        <f>35*12</f>
        <v>420</v>
      </c>
    </row>
    <row r="158" spans="1:9" x14ac:dyDescent="0.25">
      <c r="A158" s="30"/>
      <c r="B158" s="30"/>
    </row>
    <row r="159" spans="1:9" ht="13.15" customHeight="1" x14ac:dyDescent="0.25">
      <c r="A159" s="31"/>
      <c r="B159" s="32"/>
    </row>
    <row r="160" spans="1:9" ht="21" x14ac:dyDescent="0.25">
      <c r="A160" s="451" t="s">
        <v>688</v>
      </c>
      <c r="B160" s="451"/>
    </row>
    <row r="161" spans="1:2" x14ac:dyDescent="0.25">
      <c r="A161" s="39"/>
      <c r="B161" s="39"/>
    </row>
    <row r="162" spans="1:2" x14ac:dyDescent="0.25">
      <c r="A162" s="39"/>
      <c r="B162" s="39"/>
    </row>
    <row r="163" spans="1:2" x14ac:dyDescent="0.25">
      <c r="A163" s="39"/>
      <c r="B163" s="39"/>
    </row>
    <row r="164" spans="1:2" x14ac:dyDescent="0.25">
      <c r="A164" s="39"/>
      <c r="B164" s="39"/>
    </row>
    <row r="165" spans="1:2" x14ac:dyDescent="0.25">
      <c r="A165" s="39"/>
      <c r="B165" s="39"/>
    </row>
    <row r="166" spans="1:2" x14ac:dyDescent="0.25">
      <c r="A166" s="39"/>
      <c r="B166" s="39"/>
    </row>
    <row r="167" spans="1:2" x14ac:dyDescent="0.25">
      <c r="A167" s="39"/>
      <c r="B167" s="39"/>
    </row>
    <row r="168" spans="1:2" x14ac:dyDescent="0.25">
      <c r="A168" s="39"/>
      <c r="B168" s="39"/>
    </row>
    <row r="169" spans="1:2" x14ac:dyDescent="0.25">
      <c r="A169" s="39"/>
      <c r="B169" s="39"/>
    </row>
    <row r="170" spans="1:2" x14ac:dyDescent="0.25">
      <c r="A170" s="39"/>
      <c r="B170" s="39"/>
    </row>
    <row r="171" spans="1:2" x14ac:dyDescent="0.25">
      <c r="A171" s="39"/>
      <c r="B171" s="39"/>
    </row>
    <row r="172" spans="1:2" x14ac:dyDescent="0.25">
      <c r="A172" s="39"/>
      <c r="B172" s="39"/>
    </row>
    <row r="173" spans="1:2" x14ac:dyDescent="0.25">
      <c r="A173" s="39"/>
      <c r="B173" s="39"/>
    </row>
    <row r="174" spans="1:2" x14ac:dyDescent="0.25">
      <c r="A174" s="39"/>
      <c r="B174" s="39"/>
    </row>
    <row r="175" spans="1:2" x14ac:dyDescent="0.25">
      <c r="A175" s="39"/>
      <c r="B175" s="39"/>
    </row>
    <row r="176" spans="1:2" x14ac:dyDescent="0.25">
      <c r="A176" s="39"/>
      <c r="B176" s="39"/>
    </row>
    <row r="177" spans="1:2" x14ac:dyDescent="0.25">
      <c r="A177" s="39"/>
      <c r="B177" s="39"/>
    </row>
    <row r="178" spans="1:2" x14ac:dyDescent="0.25">
      <c r="A178" s="39"/>
      <c r="B178" s="39"/>
    </row>
    <row r="179" spans="1:2" x14ac:dyDescent="0.25">
      <c r="A179" s="39"/>
      <c r="B179" s="39"/>
    </row>
    <row r="180" spans="1:2" x14ac:dyDescent="0.25">
      <c r="A180" s="39"/>
      <c r="B180" s="39"/>
    </row>
    <row r="181" spans="1:2" x14ac:dyDescent="0.25">
      <c r="A181" s="39"/>
      <c r="B181" s="39"/>
    </row>
    <row r="182" spans="1:2" x14ac:dyDescent="0.25">
      <c r="A182" s="39"/>
      <c r="B182" s="39"/>
    </row>
    <row r="183" spans="1:2" x14ac:dyDescent="0.25">
      <c r="A183" s="39"/>
      <c r="B183" s="39"/>
    </row>
    <row r="184" spans="1:2" x14ac:dyDescent="0.25">
      <c r="A184" s="39"/>
      <c r="B184" s="39"/>
    </row>
    <row r="185" spans="1:2" x14ac:dyDescent="0.25">
      <c r="A185" s="39"/>
      <c r="B185" s="39"/>
    </row>
    <row r="186" spans="1:2" x14ac:dyDescent="0.25">
      <c r="A186" s="39"/>
      <c r="B186" s="39"/>
    </row>
    <row r="187" spans="1:2" x14ac:dyDescent="0.25">
      <c r="A187" s="39"/>
      <c r="B187" s="39"/>
    </row>
    <row r="188" spans="1:2" x14ac:dyDescent="0.25">
      <c r="A188" s="39"/>
      <c r="B188" s="39"/>
    </row>
    <row r="189" spans="1:2" x14ac:dyDescent="0.25">
      <c r="A189" s="39"/>
      <c r="B189" s="39"/>
    </row>
    <row r="190" spans="1:2" x14ac:dyDescent="0.25">
      <c r="A190" s="39"/>
      <c r="B190" s="39"/>
    </row>
    <row r="191" spans="1:2" x14ac:dyDescent="0.25">
      <c r="A191" s="39"/>
      <c r="B191" s="39"/>
    </row>
    <row r="192" spans="1:2" x14ac:dyDescent="0.25">
      <c r="A192" s="39"/>
      <c r="B192" s="39"/>
    </row>
    <row r="193" spans="1:2" x14ac:dyDescent="0.25">
      <c r="A193" s="39"/>
      <c r="B193" s="39"/>
    </row>
    <row r="194" spans="1:2" x14ac:dyDescent="0.25">
      <c r="A194" s="39"/>
      <c r="B194" s="39"/>
    </row>
    <row r="195" spans="1:2" x14ac:dyDescent="0.25">
      <c r="A195" s="39"/>
      <c r="B195" s="39"/>
    </row>
    <row r="196" spans="1:2" x14ac:dyDescent="0.25">
      <c r="A196" s="39"/>
      <c r="B196" s="39"/>
    </row>
    <row r="197" spans="1:2" x14ac:dyDescent="0.25">
      <c r="A197" s="39"/>
      <c r="B197" s="39"/>
    </row>
    <row r="198" spans="1:2" x14ac:dyDescent="0.25">
      <c r="A198" s="39"/>
      <c r="B198" s="39"/>
    </row>
    <row r="199" spans="1:2" x14ac:dyDescent="0.25">
      <c r="A199" s="39"/>
      <c r="B199" s="39"/>
    </row>
    <row r="200" spans="1:2" x14ac:dyDescent="0.25">
      <c r="A200" s="39"/>
      <c r="B200" s="39"/>
    </row>
    <row r="201" spans="1:2" x14ac:dyDescent="0.25">
      <c r="A201" s="39"/>
      <c r="B201" s="39"/>
    </row>
    <row r="202" spans="1:2" x14ac:dyDescent="0.25">
      <c r="A202" s="39"/>
      <c r="B202" s="39"/>
    </row>
    <row r="203" spans="1:2" x14ac:dyDescent="0.25">
      <c r="A203" s="39"/>
      <c r="B203" s="39"/>
    </row>
    <row r="204" spans="1:2" x14ac:dyDescent="0.25">
      <c r="A204" s="39"/>
      <c r="B204" s="39"/>
    </row>
    <row r="205" spans="1:2" x14ac:dyDescent="0.25">
      <c r="A205" s="39"/>
      <c r="B205" s="39"/>
    </row>
    <row r="206" spans="1:2" x14ac:dyDescent="0.25">
      <c r="A206" s="39"/>
      <c r="B206" s="39"/>
    </row>
    <row r="207" spans="1:2" x14ac:dyDescent="0.25">
      <c r="A207" s="39"/>
      <c r="B207" s="39"/>
    </row>
    <row r="208" spans="1:2" x14ac:dyDescent="0.25">
      <c r="A208" s="39"/>
      <c r="B208" s="39"/>
    </row>
    <row r="209" spans="1:2" x14ac:dyDescent="0.25">
      <c r="A209" s="39"/>
      <c r="B209" s="39"/>
    </row>
    <row r="210" spans="1:2" x14ac:dyDescent="0.25">
      <c r="A210" s="39"/>
      <c r="B210" s="39"/>
    </row>
    <row r="211" spans="1:2" x14ac:dyDescent="0.25">
      <c r="A211" s="39"/>
      <c r="B211" s="39"/>
    </row>
    <row r="212" spans="1:2" x14ac:dyDescent="0.25">
      <c r="A212" s="39"/>
      <c r="B212" s="39"/>
    </row>
    <row r="213" spans="1:2" x14ac:dyDescent="0.25">
      <c r="A213" s="39"/>
      <c r="B213" s="39"/>
    </row>
    <row r="214" spans="1:2" x14ac:dyDescent="0.25">
      <c r="A214" s="39"/>
      <c r="B214" s="39"/>
    </row>
    <row r="215" spans="1:2" x14ac:dyDescent="0.25">
      <c r="A215" s="39"/>
      <c r="B215" s="39"/>
    </row>
    <row r="216" spans="1:2" ht="28.9" customHeight="1" x14ac:dyDescent="0.25">
      <c r="A216" s="452" t="s">
        <v>689</v>
      </c>
      <c r="B216" s="452"/>
    </row>
    <row r="217" spans="1:2" x14ac:dyDescent="0.25">
      <c r="A217" s="39"/>
      <c r="B217" s="39"/>
    </row>
    <row r="218" spans="1:2" x14ac:dyDescent="0.25">
      <c r="A218" s="39"/>
      <c r="B218" s="39"/>
    </row>
    <row r="219" spans="1:2" x14ac:dyDescent="0.25">
      <c r="A219" s="39"/>
      <c r="B219" s="39"/>
    </row>
    <row r="220" spans="1:2" x14ac:dyDescent="0.25">
      <c r="A220" s="39"/>
      <c r="B220" s="39"/>
    </row>
    <row r="221" spans="1:2" x14ac:dyDescent="0.25">
      <c r="A221" s="39"/>
      <c r="B221" s="39"/>
    </row>
    <row r="222" spans="1:2" x14ac:dyDescent="0.25">
      <c r="A222" s="39"/>
      <c r="B222" s="39"/>
    </row>
    <row r="223" spans="1:2" x14ac:dyDescent="0.25">
      <c r="A223" s="39"/>
      <c r="B223" s="39"/>
    </row>
    <row r="224" spans="1:2" x14ac:dyDescent="0.25">
      <c r="A224" s="39"/>
      <c r="B224" s="39"/>
    </row>
    <row r="225" spans="1:2" x14ac:dyDescent="0.25">
      <c r="A225" s="39"/>
      <c r="B225" s="39"/>
    </row>
    <row r="226" spans="1:2" x14ac:dyDescent="0.25">
      <c r="A226" s="39"/>
      <c r="B226" s="39"/>
    </row>
    <row r="227" spans="1:2" x14ac:dyDescent="0.25">
      <c r="A227" s="452" t="s">
        <v>690</v>
      </c>
      <c r="B227" s="452"/>
    </row>
    <row r="228" spans="1:2" x14ac:dyDescent="0.25">
      <c r="A228" s="39"/>
      <c r="B228" s="39"/>
    </row>
    <row r="229" spans="1:2" x14ac:dyDescent="0.25">
      <c r="A229" s="39"/>
      <c r="B229" s="39"/>
    </row>
    <row r="230" spans="1:2" x14ac:dyDescent="0.25">
      <c r="A230" s="31"/>
      <c r="B230" s="32"/>
    </row>
    <row r="292" spans="1:1" x14ac:dyDescent="0.25">
      <c r="A292" t="s">
        <v>691</v>
      </c>
    </row>
    <row r="321" spans="1:1" ht="23.25" x14ac:dyDescent="0.35">
      <c r="A321" s="48" t="s">
        <v>692</v>
      </c>
    </row>
    <row r="323" spans="1:1" x14ac:dyDescent="0.25">
      <c r="A323" t="s">
        <v>693</v>
      </c>
    </row>
    <row r="355" spans="1:1" ht="26.25" x14ac:dyDescent="0.4">
      <c r="A355" s="36" t="s">
        <v>694</v>
      </c>
    </row>
  </sheetData>
  <mergeCells count="4">
    <mergeCell ref="A157:B157"/>
    <mergeCell ref="A160:B160"/>
    <mergeCell ref="A216:B216"/>
    <mergeCell ref="A227:B2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BM71"/>
  <sheetViews>
    <sheetView topLeftCell="A12" zoomScaleNormal="100" workbookViewId="0">
      <selection activeCell="B21" sqref="B21"/>
    </sheetView>
  </sheetViews>
  <sheetFormatPr baseColWidth="10" defaultColWidth="11.42578125" defaultRowHeight="15" x14ac:dyDescent="0.2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x14ac:dyDescent="0.25">
      <c r="O1" s="34" t="s">
        <v>29</v>
      </c>
    </row>
    <row r="2" spans="2:65" x14ac:dyDescent="0.25">
      <c r="O2" s="10" t="s">
        <v>366</v>
      </c>
    </row>
    <row r="3" spans="2:65" ht="43.15" customHeight="1" x14ac:dyDescent="0.25">
      <c r="B3" s="453" t="s">
        <v>695</v>
      </c>
      <c r="C3" s="454"/>
      <c r="E3" s="453" t="s">
        <v>696</v>
      </c>
      <c r="F3" s="454"/>
      <c r="H3" s="455" t="s">
        <v>697</v>
      </c>
      <c r="I3" s="456"/>
      <c r="J3" s="456"/>
      <c r="K3" s="457"/>
      <c r="O3" s="10" t="s">
        <v>281</v>
      </c>
      <c r="T3" t="s">
        <v>698</v>
      </c>
      <c r="AC3" s="460" t="s">
        <v>699</v>
      </c>
      <c r="AD3" s="460"/>
      <c r="AE3" s="14"/>
      <c r="AH3" s="459" t="s">
        <v>700</v>
      </c>
      <c r="AI3" s="459"/>
      <c r="AJ3" s="459"/>
      <c r="AL3" s="461" t="s">
        <v>701</v>
      </c>
      <c r="AM3" s="461"/>
      <c r="AN3" s="461"/>
      <c r="AO3" s="461"/>
      <c r="AP3" s="461"/>
      <c r="AQ3" s="461"/>
      <c r="AR3" s="461"/>
      <c r="AT3" s="459" t="s">
        <v>702</v>
      </c>
      <c r="AU3" s="459"/>
      <c r="AW3" s="460" t="s">
        <v>703</v>
      </c>
      <c r="AX3" s="460"/>
      <c r="AZ3" s="453" t="s">
        <v>704</v>
      </c>
      <c r="BA3" s="458"/>
      <c r="BB3" s="454"/>
      <c r="BF3" s="453" t="s">
        <v>705</v>
      </c>
      <c r="BG3" s="458"/>
      <c r="BH3" s="454"/>
      <c r="BK3" s="45" t="s">
        <v>8</v>
      </c>
      <c r="BL3" s="46"/>
      <c r="BM3" s="47"/>
    </row>
    <row r="4" spans="2:65" ht="28.9" customHeight="1" x14ac:dyDescent="0.25">
      <c r="B4" s="34" t="s">
        <v>706</v>
      </c>
      <c r="C4" s="34" t="s">
        <v>707</v>
      </c>
      <c r="E4" s="34" t="s">
        <v>706</v>
      </c>
      <c r="F4" s="34" t="s">
        <v>707</v>
      </c>
      <c r="H4" s="34" t="s">
        <v>708</v>
      </c>
      <c r="I4" s="34" t="s">
        <v>709</v>
      </c>
      <c r="J4" s="34" t="s">
        <v>710</v>
      </c>
      <c r="K4" s="34" t="s">
        <v>711</v>
      </c>
      <c r="M4" s="34" t="s">
        <v>712</v>
      </c>
      <c r="O4" s="10" t="s">
        <v>382</v>
      </c>
      <c r="Q4" s="34" t="s">
        <v>713</v>
      </c>
      <c r="R4" s="44"/>
      <c r="T4" s="34" t="s">
        <v>714</v>
      </c>
      <c r="U4" s="34" t="s">
        <v>715</v>
      </c>
      <c r="V4" s="34" t="s">
        <v>716</v>
      </c>
      <c r="W4" s="34"/>
      <c r="Y4" s="34" t="s">
        <v>717</v>
      </c>
      <c r="AA4" s="34" t="s">
        <v>718</v>
      </c>
      <c r="AC4" s="34" t="s">
        <v>719</v>
      </c>
      <c r="AD4" s="34" t="s">
        <v>720</v>
      </c>
      <c r="AF4" s="34" t="s">
        <v>721</v>
      </c>
      <c r="AH4" s="34" t="s">
        <v>722</v>
      </c>
      <c r="AI4" s="34" t="s">
        <v>723</v>
      </c>
      <c r="AJ4" s="34" t="s">
        <v>724</v>
      </c>
      <c r="AL4" s="15" t="s">
        <v>725</v>
      </c>
      <c r="AM4" s="15" t="s">
        <v>726</v>
      </c>
      <c r="AN4" s="15" t="s">
        <v>727</v>
      </c>
      <c r="AO4" s="15" t="s">
        <v>728</v>
      </c>
      <c r="AP4" s="15" t="s">
        <v>729</v>
      </c>
      <c r="AQ4" s="15" t="s">
        <v>730</v>
      </c>
      <c r="AR4" s="15" t="s">
        <v>731</v>
      </c>
      <c r="AT4" s="34" t="s">
        <v>732</v>
      </c>
      <c r="AU4" s="34" t="s">
        <v>733</v>
      </c>
      <c r="AW4" s="16" t="s">
        <v>734</v>
      </c>
      <c r="AX4" s="16" t="s">
        <v>706</v>
      </c>
      <c r="AZ4" s="34" t="s">
        <v>732</v>
      </c>
      <c r="BA4" s="34" t="s">
        <v>735</v>
      </c>
      <c r="BB4" s="34" t="s">
        <v>101</v>
      </c>
      <c r="BF4" t="s">
        <v>736</v>
      </c>
      <c r="BK4" t="s">
        <v>737</v>
      </c>
    </row>
    <row r="5" spans="2:65" x14ac:dyDescent="0.25">
      <c r="B5" s="10" t="s">
        <v>738</v>
      </c>
      <c r="C5" s="38">
        <v>0.2</v>
      </c>
      <c r="E5" s="10" t="s">
        <v>739</v>
      </c>
      <c r="F5" s="38">
        <v>0.2</v>
      </c>
      <c r="H5" s="38">
        <v>0.2</v>
      </c>
      <c r="I5" s="38">
        <v>0.2</v>
      </c>
      <c r="J5" s="17" t="str">
        <f>CONCATENATE(H5,I5)</f>
        <v>0,20,2</v>
      </c>
      <c r="K5" s="41" t="s">
        <v>740</v>
      </c>
      <c r="M5" s="10" t="s">
        <v>741</v>
      </c>
      <c r="O5" s="10" t="s">
        <v>109</v>
      </c>
      <c r="Q5" s="10" t="s">
        <v>100</v>
      </c>
      <c r="R5" s="38">
        <v>0.25</v>
      </c>
      <c r="T5" t="s">
        <v>742</v>
      </c>
      <c r="U5" t="s">
        <v>743</v>
      </c>
      <c r="V5" t="s">
        <v>744</v>
      </c>
      <c r="Y5" s="10" t="s">
        <v>423</v>
      </c>
      <c r="AA5" s="10" t="s">
        <v>102</v>
      </c>
      <c r="AC5" s="10">
        <v>1</v>
      </c>
      <c r="AD5" s="10" t="s">
        <v>745</v>
      </c>
      <c r="AF5" s="10" t="s">
        <v>746</v>
      </c>
      <c r="AH5" s="10" t="str">
        <f>CONCATENATE(AH15,"+",AI15)</f>
        <v xml:space="preserve">Fuerte+Fuerte </v>
      </c>
      <c r="AI5" s="10" t="s">
        <v>746</v>
      </c>
      <c r="AJ5" s="10">
        <v>100</v>
      </c>
      <c r="AL5" s="10" t="s">
        <v>747</v>
      </c>
      <c r="AM5" s="10" t="s">
        <v>748</v>
      </c>
      <c r="AN5" s="10" t="s">
        <v>749</v>
      </c>
      <c r="AO5" s="10" t="s">
        <v>750</v>
      </c>
      <c r="AP5" s="10" t="s">
        <v>751</v>
      </c>
      <c r="AQ5" s="10" t="s">
        <v>752</v>
      </c>
      <c r="AR5" s="10" t="s">
        <v>753</v>
      </c>
      <c r="AT5" s="10" t="s">
        <v>747</v>
      </c>
      <c r="AU5" s="10">
        <v>15</v>
      </c>
      <c r="AW5" s="19">
        <v>1</v>
      </c>
      <c r="AX5" s="9" t="s">
        <v>117</v>
      </c>
      <c r="AZ5" s="10" t="s">
        <v>69</v>
      </c>
      <c r="BA5" s="10">
        <v>15</v>
      </c>
      <c r="BB5" s="10">
        <v>0</v>
      </c>
      <c r="BF5" t="s">
        <v>754</v>
      </c>
      <c r="BK5" t="s">
        <v>755</v>
      </c>
    </row>
    <row r="6" spans="2:65" x14ac:dyDescent="0.25">
      <c r="B6" s="10" t="s">
        <v>756</v>
      </c>
      <c r="C6" s="38">
        <v>0.4</v>
      </c>
      <c r="E6" s="10" t="s">
        <v>757</v>
      </c>
      <c r="F6" s="38">
        <v>0.4</v>
      </c>
      <c r="H6" s="38">
        <v>0.2</v>
      </c>
      <c r="I6" s="38">
        <v>0.4</v>
      </c>
      <c r="J6" s="17" t="str">
        <f t="shared" ref="J6:J9" si="0">CONCATENATE(H6,I6)</f>
        <v>0,20,4</v>
      </c>
      <c r="K6" s="41" t="s">
        <v>740</v>
      </c>
      <c r="M6" s="10" t="s">
        <v>758</v>
      </c>
      <c r="O6" s="10" t="s">
        <v>759</v>
      </c>
      <c r="Q6" s="10" t="s">
        <v>213</v>
      </c>
      <c r="R6" s="38">
        <v>0.15</v>
      </c>
      <c r="T6" t="s">
        <v>760</v>
      </c>
      <c r="U6" t="s">
        <v>761</v>
      </c>
      <c r="V6" t="s">
        <v>762</v>
      </c>
      <c r="Y6" s="10" t="s">
        <v>104</v>
      </c>
      <c r="AA6" s="10" t="s">
        <v>101</v>
      </c>
      <c r="AC6" s="10">
        <v>2</v>
      </c>
      <c r="AD6" s="10" t="s">
        <v>745</v>
      </c>
      <c r="AF6" s="10" t="s">
        <v>763</v>
      </c>
      <c r="AH6" s="10" t="str">
        <f t="shared" ref="AH6:AH13" si="1">CONCATENATE(AH16,"+",AI16)</f>
        <v xml:space="preserve">Fuerte+Moderado </v>
      </c>
      <c r="AI6" s="10" t="s">
        <v>763</v>
      </c>
      <c r="AJ6" s="10">
        <v>50</v>
      </c>
      <c r="AL6" s="10" t="s">
        <v>764</v>
      </c>
      <c r="AM6" s="10" t="s">
        <v>765</v>
      </c>
      <c r="AN6" s="10" t="s">
        <v>766</v>
      </c>
      <c r="AO6" s="10" t="s">
        <v>767</v>
      </c>
      <c r="AP6" s="10" t="s">
        <v>768</v>
      </c>
      <c r="AQ6" s="10" t="s">
        <v>769</v>
      </c>
      <c r="AR6" s="10" t="s">
        <v>770</v>
      </c>
      <c r="AT6" s="10" t="s">
        <v>764</v>
      </c>
      <c r="AU6" s="10">
        <v>0</v>
      </c>
      <c r="AW6" s="19">
        <v>2</v>
      </c>
      <c r="AX6" s="9" t="s">
        <v>214</v>
      </c>
      <c r="AZ6" s="10" t="s">
        <v>70</v>
      </c>
      <c r="BA6" s="10">
        <v>5</v>
      </c>
      <c r="BB6" s="10">
        <v>0</v>
      </c>
      <c r="BF6" t="s">
        <v>771</v>
      </c>
      <c r="BK6" t="s">
        <v>772</v>
      </c>
    </row>
    <row r="7" spans="2:65" x14ac:dyDescent="0.25">
      <c r="B7" s="10" t="s">
        <v>773</v>
      </c>
      <c r="C7" s="38">
        <v>0.6</v>
      </c>
      <c r="E7" s="10" t="s">
        <v>763</v>
      </c>
      <c r="F7" s="38">
        <v>0.6</v>
      </c>
      <c r="H7" s="38">
        <v>0.2</v>
      </c>
      <c r="I7" s="38">
        <v>0.6</v>
      </c>
      <c r="J7" s="17" t="str">
        <f t="shared" si="0"/>
        <v>0,20,6</v>
      </c>
      <c r="K7" s="42" t="s">
        <v>118</v>
      </c>
      <c r="M7" s="10" t="s">
        <v>774</v>
      </c>
      <c r="O7" s="10" t="s">
        <v>775</v>
      </c>
      <c r="Q7" s="10" t="s">
        <v>776</v>
      </c>
      <c r="R7" s="38">
        <v>0.1</v>
      </c>
      <c r="Y7" s="10" t="s">
        <v>777</v>
      </c>
      <c r="AA7" s="10" t="s">
        <v>778</v>
      </c>
      <c r="AC7" s="10">
        <v>3</v>
      </c>
      <c r="AD7" s="10" t="s">
        <v>745</v>
      </c>
      <c r="AF7" s="10" t="s">
        <v>779</v>
      </c>
      <c r="AH7" s="10" t="str">
        <f t="shared" si="1"/>
        <v xml:space="preserve">Fuerte+Débil </v>
      </c>
      <c r="AI7" s="10" t="s">
        <v>779</v>
      </c>
      <c r="AJ7" s="10">
        <v>0</v>
      </c>
      <c r="AO7" s="10" t="s">
        <v>780</v>
      </c>
      <c r="AR7" s="10" t="s">
        <v>781</v>
      </c>
      <c r="AT7" s="10" t="s">
        <v>748</v>
      </c>
      <c r="AU7" s="10">
        <v>15</v>
      </c>
      <c r="AW7" s="19">
        <v>3</v>
      </c>
      <c r="AX7" s="9" t="s">
        <v>93</v>
      </c>
      <c r="AZ7" s="10" t="s">
        <v>71</v>
      </c>
      <c r="BA7" s="10">
        <v>15</v>
      </c>
      <c r="BB7" s="10">
        <v>0</v>
      </c>
      <c r="BF7" t="s">
        <v>782</v>
      </c>
    </row>
    <row r="8" spans="2:65" x14ac:dyDescent="0.25">
      <c r="B8" s="10" t="s">
        <v>783</v>
      </c>
      <c r="C8" s="38">
        <v>0.8</v>
      </c>
      <c r="E8" s="10" t="s">
        <v>784</v>
      </c>
      <c r="F8" s="38">
        <v>0.8</v>
      </c>
      <c r="H8" s="38">
        <v>0.2</v>
      </c>
      <c r="I8" s="38">
        <v>0.8</v>
      </c>
      <c r="J8" s="17" t="str">
        <f t="shared" si="0"/>
        <v>0,20,8</v>
      </c>
      <c r="K8" s="20" t="s">
        <v>785</v>
      </c>
      <c r="M8" s="10" t="s">
        <v>786</v>
      </c>
      <c r="O8" s="10" t="s">
        <v>438</v>
      </c>
      <c r="Y8" s="10" t="s">
        <v>327</v>
      </c>
      <c r="AC8" s="10">
        <v>4</v>
      </c>
      <c r="AD8" s="10" t="s">
        <v>745</v>
      </c>
      <c r="AH8" s="10" t="str">
        <f t="shared" si="1"/>
        <v xml:space="preserve">Moderado+Fuerte </v>
      </c>
      <c r="AI8" s="10" t="s">
        <v>763</v>
      </c>
      <c r="AJ8" s="10">
        <v>50</v>
      </c>
      <c r="AT8" s="10" t="s">
        <v>765</v>
      </c>
      <c r="AU8" s="10">
        <v>0</v>
      </c>
      <c r="AW8" s="19">
        <v>4</v>
      </c>
      <c r="AX8" s="9" t="s">
        <v>787</v>
      </c>
      <c r="AZ8" s="10" t="s">
        <v>72</v>
      </c>
      <c r="BA8" s="10">
        <v>10</v>
      </c>
      <c r="BB8" s="10">
        <v>0</v>
      </c>
      <c r="BF8" t="s">
        <v>788</v>
      </c>
    </row>
    <row r="9" spans="2:65" x14ac:dyDescent="0.25">
      <c r="B9" s="10" t="s">
        <v>789</v>
      </c>
      <c r="C9" s="38">
        <v>1</v>
      </c>
      <c r="E9" s="10" t="s">
        <v>790</v>
      </c>
      <c r="F9" s="38">
        <v>1</v>
      </c>
      <c r="H9" s="38">
        <v>0.2</v>
      </c>
      <c r="I9" s="38">
        <v>1</v>
      </c>
      <c r="J9" s="17" t="str">
        <f t="shared" si="0"/>
        <v>0,21</v>
      </c>
      <c r="K9" s="43" t="s">
        <v>95</v>
      </c>
      <c r="M9" s="10" t="s">
        <v>791</v>
      </c>
      <c r="O9" s="10" t="s">
        <v>177</v>
      </c>
      <c r="Q9" s="34" t="s">
        <v>792</v>
      </c>
      <c r="R9" s="34"/>
      <c r="AC9" s="10">
        <v>5</v>
      </c>
      <c r="AD9" s="10" t="s">
        <v>745</v>
      </c>
      <c r="AH9" s="10" t="str">
        <f t="shared" si="1"/>
        <v xml:space="preserve">Moderado+Moderado </v>
      </c>
      <c r="AI9" s="10" t="s">
        <v>763</v>
      </c>
      <c r="AJ9" s="10">
        <v>50</v>
      </c>
      <c r="AT9" s="10" t="s">
        <v>749</v>
      </c>
      <c r="AU9" s="10">
        <v>15</v>
      </c>
      <c r="AW9" s="19">
        <v>5</v>
      </c>
      <c r="AX9" s="9" t="s">
        <v>793</v>
      </c>
      <c r="AZ9" s="10" t="s">
        <v>73</v>
      </c>
      <c r="BA9" s="10">
        <v>15</v>
      </c>
      <c r="BB9" s="10">
        <v>0</v>
      </c>
      <c r="BF9" t="s">
        <v>794</v>
      </c>
    </row>
    <row r="10" spans="2:65" x14ac:dyDescent="0.25">
      <c r="H10" s="38">
        <v>0.4</v>
      </c>
      <c r="I10" s="38">
        <v>0.2</v>
      </c>
      <c r="J10" s="17" t="str">
        <f t="shared" ref="J10:J29" si="2">CONCATENATE(H10,I10)</f>
        <v>0,40,2</v>
      </c>
      <c r="K10" s="18" t="s">
        <v>740</v>
      </c>
      <c r="M10" s="10" t="s">
        <v>795</v>
      </c>
      <c r="O10" s="10" t="s">
        <v>138</v>
      </c>
      <c r="Q10" s="10" t="s">
        <v>99</v>
      </c>
      <c r="R10" s="38">
        <v>0.25</v>
      </c>
      <c r="Y10" s="34" t="s">
        <v>796</v>
      </c>
      <c r="AC10" s="10">
        <v>6</v>
      </c>
      <c r="AD10" s="10" t="s">
        <v>184</v>
      </c>
      <c r="AH10" s="10" t="str">
        <f t="shared" si="1"/>
        <v xml:space="preserve">Moderado+Débil </v>
      </c>
      <c r="AI10" s="10" t="s">
        <v>779</v>
      </c>
      <c r="AJ10" s="10">
        <v>0</v>
      </c>
      <c r="AT10" s="10" t="s">
        <v>766</v>
      </c>
      <c r="AU10" s="10">
        <v>0</v>
      </c>
      <c r="AZ10" s="10" t="s">
        <v>74</v>
      </c>
      <c r="BA10" s="10">
        <v>10</v>
      </c>
      <c r="BB10" s="10">
        <v>0</v>
      </c>
      <c r="BF10" t="s">
        <v>797</v>
      </c>
    </row>
    <row r="11" spans="2:65" ht="30" x14ac:dyDescent="0.25">
      <c r="H11" s="38">
        <v>0.4</v>
      </c>
      <c r="I11" s="38">
        <v>0.4</v>
      </c>
      <c r="J11" s="17" t="str">
        <f t="shared" si="2"/>
        <v>0,40,4</v>
      </c>
      <c r="K11" s="42" t="s">
        <v>118</v>
      </c>
      <c r="M11" s="10" t="s">
        <v>798</v>
      </c>
      <c r="O11" s="10" t="s">
        <v>799</v>
      </c>
      <c r="Q11" s="10" t="s">
        <v>800</v>
      </c>
      <c r="R11" s="38">
        <v>0.15</v>
      </c>
      <c r="Y11" s="10" t="s">
        <v>104</v>
      </c>
      <c r="AC11" s="10">
        <v>7</v>
      </c>
      <c r="AD11" s="10" t="s">
        <v>184</v>
      </c>
      <c r="AH11" s="10" t="str">
        <f t="shared" si="1"/>
        <v xml:space="preserve">Débil+Fuerte </v>
      </c>
      <c r="AI11" s="10" t="s">
        <v>779</v>
      </c>
      <c r="AJ11" s="10">
        <v>0</v>
      </c>
      <c r="AT11" s="10" t="s">
        <v>750</v>
      </c>
      <c r="AU11" s="10">
        <v>15</v>
      </c>
      <c r="AZ11" s="21" t="s">
        <v>801</v>
      </c>
      <c r="BA11" s="10">
        <v>30</v>
      </c>
      <c r="BB11" s="10">
        <v>0</v>
      </c>
    </row>
    <row r="12" spans="2:65" x14ac:dyDescent="0.25">
      <c r="H12" s="38">
        <v>0.4</v>
      </c>
      <c r="I12" s="38">
        <v>0.6</v>
      </c>
      <c r="J12" s="17" t="str">
        <f t="shared" si="2"/>
        <v>0,40,6</v>
      </c>
      <c r="K12" s="42" t="s">
        <v>118</v>
      </c>
      <c r="M12" s="10" t="s">
        <v>802</v>
      </c>
      <c r="O12" s="10" t="s">
        <v>803</v>
      </c>
      <c r="Q12" s="10"/>
      <c r="R12" s="10"/>
      <c r="Y12" s="10" t="s">
        <v>804</v>
      </c>
      <c r="AC12" s="10">
        <v>8</v>
      </c>
      <c r="AD12" s="10" t="s">
        <v>184</v>
      </c>
      <c r="AH12" s="10" t="str">
        <f t="shared" si="1"/>
        <v xml:space="preserve">Débil+Moderado </v>
      </c>
      <c r="AI12" s="10" t="s">
        <v>779</v>
      </c>
      <c r="AJ12" s="10">
        <v>0</v>
      </c>
      <c r="AT12" s="10" t="s">
        <v>767</v>
      </c>
      <c r="AU12" s="10">
        <v>10</v>
      </c>
    </row>
    <row r="13" spans="2:65" x14ac:dyDescent="0.25">
      <c r="B13" t="s">
        <v>805</v>
      </c>
      <c r="H13" s="38">
        <v>0.4</v>
      </c>
      <c r="I13" s="38">
        <v>0.8</v>
      </c>
      <c r="J13" s="17" t="str">
        <f t="shared" si="2"/>
        <v>0,40,8</v>
      </c>
      <c r="K13" s="20" t="s">
        <v>131</v>
      </c>
      <c r="M13" s="10" t="s">
        <v>89</v>
      </c>
      <c r="O13" s="10" t="s">
        <v>354</v>
      </c>
      <c r="Q13" s="10"/>
      <c r="AC13" s="10">
        <v>9</v>
      </c>
      <c r="AD13" s="10" t="s">
        <v>184</v>
      </c>
      <c r="AH13" s="10" t="str">
        <f t="shared" si="1"/>
        <v xml:space="preserve">Débil+Débil </v>
      </c>
      <c r="AI13" s="10" t="s">
        <v>779</v>
      </c>
      <c r="AJ13" s="10">
        <v>0</v>
      </c>
      <c r="AT13" s="10" t="s">
        <v>780</v>
      </c>
      <c r="AU13" s="10">
        <v>0</v>
      </c>
    </row>
    <row r="14" spans="2:65" x14ac:dyDescent="0.25">
      <c r="B14" t="s">
        <v>149</v>
      </c>
      <c r="E14" s="453" t="s">
        <v>695</v>
      </c>
      <c r="F14" s="454"/>
      <c r="H14" s="38">
        <v>0.4</v>
      </c>
      <c r="I14" s="38">
        <v>1</v>
      </c>
      <c r="J14" s="17" t="str">
        <f t="shared" si="2"/>
        <v>0,41</v>
      </c>
      <c r="K14" s="18" t="s">
        <v>95</v>
      </c>
      <c r="M14" s="10" t="s">
        <v>806</v>
      </c>
      <c r="O14" s="10" t="s">
        <v>318</v>
      </c>
      <c r="AC14" s="10">
        <v>10</v>
      </c>
      <c r="AD14" s="10" t="s">
        <v>184</v>
      </c>
      <c r="AK14" s="34" t="s">
        <v>722</v>
      </c>
      <c r="AL14" s="34" t="s">
        <v>723</v>
      </c>
      <c r="AM14" s="34" t="s">
        <v>724</v>
      </c>
      <c r="AT14" s="10" t="s">
        <v>751</v>
      </c>
      <c r="AU14" s="10">
        <v>15</v>
      </c>
      <c r="BC14">
        <v>10</v>
      </c>
      <c r="BD14">
        <v>15</v>
      </c>
      <c r="BE14">
        <v>5</v>
      </c>
      <c r="BF14">
        <v>30</v>
      </c>
    </row>
    <row r="15" spans="2:65" x14ac:dyDescent="0.25">
      <c r="B15" t="s">
        <v>249</v>
      </c>
      <c r="E15" s="34" t="s">
        <v>707</v>
      </c>
      <c r="F15" s="34" t="s">
        <v>706</v>
      </c>
      <c r="H15" s="38">
        <v>0.6</v>
      </c>
      <c r="I15" s="38">
        <v>0.2</v>
      </c>
      <c r="J15" s="17" t="str">
        <f t="shared" si="2"/>
        <v>0,60,2</v>
      </c>
      <c r="K15" s="18" t="s">
        <v>118</v>
      </c>
      <c r="M15" s="22" t="s">
        <v>807</v>
      </c>
      <c r="O15" s="10" t="s">
        <v>281</v>
      </c>
      <c r="AC15" s="10">
        <v>11</v>
      </c>
      <c r="AD15" s="10" t="s">
        <v>184</v>
      </c>
      <c r="AH15" s="10" t="s">
        <v>808</v>
      </c>
      <c r="AI15" s="10" t="s">
        <v>746</v>
      </c>
      <c r="AJ15" s="10" t="s">
        <v>808</v>
      </c>
      <c r="AK15" s="10" t="str">
        <f>CONCATENATE(AH15,"+",AI15)</f>
        <v xml:space="preserve">Fuerte+Fuerte </v>
      </c>
      <c r="AL15" s="10" t="s">
        <v>808</v>
      </c>
      <c r="AM15" s="10">
        <v>100</v>
      </c>
      <c r="AT15" s="10" t="s">
        <v>768</v>
      </c>
      <c r="AU15" s="10">
        <v>0</v>
      </c>
      <c r="AZ15" t="s">
        <v>809</v>
      </c>
      <c r="BA15" t="s">
        <v>810</v>
      </c>
      <c r="BC15">
        <v>0</v>
      </c>
      <c r="BD15">
        <v>0</v>
      </c>
      <c r="BE15">
        <v>0</v>
      </c>
      <c r="BF15">
        <v>0</v>
      </c>
    </row>
    <row r="16" spans="2:65" x14ac:dyDescent="0.25">
      <c r="B16" t="s">
        <v>135</v>
      </c>
      <c r="E16" s="38">
        <v>0.2</v>
      </c>
      <c r="F16" s="10" t="s">
        <v>811</v>
      </c>
      <c r="H16" s="38">
        <v>0.6</v>
      </c>
      <c r="I16" s="38">
        <v>0.4</v>
      </c>
      <c r="J16" s="17" t="str">
        <f t="shared" si="2"/>
        <v>0,60,4</v>
      </c>
      <c r="K16" s="18" t="s">
        <v>118</v>
      </c>
      <c r="O16" s="10" t="s">
        <v>205</v>
      </c>
      <c r="Y16" s="34" t="s">
        <v>812</v>
      </c>
      <c r="AC16" s="10">
        <v>12</v>
      </c>
      <c r="AD16" s="10" t="s">
        <v>813</v>
      </c>
      <c r="AH16" s="10" t="s">
        <v>808</v>
      </c>
      <c r="AI16" s="10" t="s">
        <v>763</v>
      </c>
      <c r="AJ16" s="10" t="s">
        <v>763</v>
      </c>
      <c r="AK16" s="10" t="str">
        <f t="shared" ref="AK16:AK23" si="3">CONCATENATE(AH16,"+",AI16)</f>
        <v xml:space="preserve">Fuerte+Moderado </v>
      </c>
      <c r="AL16" s="10" t="s">
        <v>763</v>
      </c>
      <c r="AM16" s="10">
        <v>50</v>
      </c>
      <c r="AT16" s="10" t="s">
        <v>752</v>
      </c>
      <c r="AU16" s="10">
        <v>15</v>
      </c>
      <c r="AZ16" t="s">
        <v>814</v>
      </c>
      <c r="BA16">
        <v>0</v>
      </c>
    </row>
    <row r="17" spans="2:53" x14ac:dyDescent="0.25">
      <c r="B17" t="s">
        <v>815</v>
      </c>
      <c r="E17" s="38">
        <v>0.4</v>
      </c>
      <c r="F17" s="10" t="s">
        <v>756</v>
      </c>
      <c r="H17" s="38">
        <v>0.6</v>
      </c>
      <c r="I17" s="38">
        <v>0.6</v>
      </c>
      <c r="J17" s="17" t="str">
        <f t="shared" si="2"/>
        <v>0,60,6</v>
      </c>
      <c r="K17" s="18" t="s">
        <v>118</v>
      </c>
      <c r="O17" s="10" t="s">
        <v>308</v>
      </c>
      <c r="Y17" s="10" t="s">
        <v>816</v>
      </c>
      <c r="AC17" s="10">
        <v>13</v>
      </c>
      <c r="AD17" s="10" t="s">
        <v>813</v>
      </c>
      <c r="AH17" s="10" t="s">
        <v>808</v>
      </c>
      <c r="AI17" s="10" t="s">
        <v>779</v>
      </c>
      <c r="AJ17" s="10" t="s">
        <v>779</v>
      </c>
      <c r="AK17" s="10" t="str">
        <f t="shared" si="3"/>
        <v xml:space="preserve">Fuerte+Débil </v>
      </c>
      <c r="AL17" s="10" t="s">
        <v>779</v>
      </c>
      <c r="AM17" s="10">
        <v>0</v>
      </c>
      <c r="AT17" s="10" t="s">
        <v>769</v>
      </c>
      <c r="AU17" s="10">
        <v>0</v>
      </c>
      <c r="AZ17" t="s">
        <v>817</v>
      </c>
      <c r="BA17">
        <v>1</v>
      </c>
    </row>
    <row r="18" spans="2:53" x14ac:dyDescent="0.25">
      <c r="B18" t="s">
        <v>188</v>
      </c>
      <c r="E18" s="38">
        <v>0.6</v>
      </c>
      <c r="F18" s="10" t="s">
        <v>773</v>
      </c>
      <c r="H18" s="38">
        <v>0.6</v>
      </c>
      <c r="I18" s="38">
        <v>0.8</v>
      </c>
      <c r="J18" s="17" t="str">
        <f t="shared" si="2"/>
        <v>0,60,8</v>
      </c>
      <c r="K18" s="18" t="s">
        <v>785</v>
      </c>
      <c r="O18" s="10" t="s">
        <v>271</v>
      </c>
      <c r="Y18" s="10" t="s">
        <v>818</v>
      </c>
      <c r="AC18" s="10">
        <v>14</v>
      </c>
      <c r="AD18" s="10" t="s">
        <v>813</v>
      </c>
      <c r="AH18" s="10" t="s">
        <v>819</v>
      </c>
      <c r="AI18" s="10" t="s">
        <v>746</v>
      </c>
      <c r="AJ18" s="10" t="s">
        <v>763</v>
      </c>
      <c r="AK18" s="10" t="str">
        <f t="shared" si="3"/>
        <v xml:space="preserve">Moderado+Fuerte </v>
      </c>
      <c r="AL18" s="10" t="s">
        <v>763</v>
      </c>
      <c r="AM18" s="10">
        <v>50</v>
      </c>
      <c r="AT18" s="10" t="s">
        <v>753</v>
      </c>
      <c r="AU18" s="10">
        <v>10</v>
      </c>
      <c r="AZ18" t="s">
        <v>820</v>
      </c>
      <c r="BA18">
        <v>2</v>
      </c>
    </row>
    <row r="19" spans="2:53" x14ac:dyDescent="0.25">
      <c r="B19" t="s">
        <v>215</v>
      </c>
      <c r="E19" s="38">
        <v>0.8</v>
      </c>
      <c r="F19" s="10" t="s">
        <v>821</v>
      </c>
      <c r="H19" s="38">
        <v>0.6</v>
      </c>
      <c r="I19" s="38">
        <v>1</v>
      </c>
      <c r="J19" s="17" t="str">
        <f t="shared" si="2"/>
        <v>0,61</v>
      </c>
      <c r="K19" s="18" t="s">
        <v>95</v>
      </c>
      <c r="O19" s="10" t="s">
        <v>252</v>
      </c>
      <c r="Y19" s="10"/>
      <c r="AC19" s="10">
        <v>15</v>
      </c>
      <c r="AD19" s="10" t="s">
        <v>813</v>
      </c>
      <c r="AH19" s="10" t="s">
        <v>819</v>
      </c>
      <c r="AI19" s="10" t="s">
        <v>763</v>
      </c>
      <c r="AJ19" s="10" t="s">
        <v>763</v>
      </c>
      <c r="AK19" s="10" t="str">
        <f t="shared" si="3"/>
        <v xml:space="preserve">Moderado+Moderado </v>
      </c>
      <c r="AL19" s="10" t="s">
        <v>763</v>
      </c>
      <c r="AM19" s="10">
        <v>50</v>
      </c>
      <c r="AT19" s="10" t="s">
        <v>770</v>
      </c>
      <c r="AU19" s="10">
        <v>5</v>
      </c>
    </row>
    <row r="20" spans="2:53" x14ac:dyDescent="0.25">
      <c r="B20" t="s">
        <v>822</v>
      </c>
      <c r="E20" s="38">
        <v>1</v>
      </c>
      <c r="F20" s="10" t="s">
        <v>823</v>
      </c>
      <c r="H20" s="38">
        <v>0.8</v>
      </c>
      <c r="I20" s="38">
        <v>0.2</v>
      </c>
      <c r="J20" s="17" t="str">
        <f t="shared" si="2"/>
        <v>0,80,2</v>
      </c>
      <c r="K20" s="18" t="s">
        <v>118</v>
      </c>
      <c r="O20" s="10" t="s">
        <v>231</v>
      </c>
      <c r="Y20" s="10"/>
      <c r="AC20" s="10">
        <v>16</v>
      </c>
      <c r="AD20" s="10" t="s">
        <v>813</v>
      </c>
      <c r="AH20" s="10" t="s">
        <v>819</v>
      </c>
      <c r="AI20" s="10" t="s">
        <v>779</v>
      </c>
      <c r="AJ20" s="10" t="s">
        <v>779</v>
      </c>
      <c r="AK20" s="10" t="str">
        <f t="shared" si="3"/>
        <v xml:space="preserve">Moderado+Débil </v>
      </c>
      <c r="AL20" s="10" t="s">
        <v>779</v>
      </c>
      <c r="AM20" s="10">
        <v>0</v>
      </c>
      <c r="AT20" s="10" t="s">
        <v>781</v>
      </c>
      <c r="AU20" s="10">
        <v>0</v>
      </c>
    </row>
    <row r="21" spans="2:53" x14ac:dyDescent="0.25">
      <c r="B21" t="s">
        <v>123</v>
      </c>
      <c r="H21" s="38">
        <v>0.8</v>
      </c>
      <c r="I21" s="38">
        <v>0.4</v>
      </c>
      <c r="J21" s="17" t="str">
        <f t="shared" si="2"/>
        <v>0,80,4</v>
      </c>
      <c r="K21" s="18" t="s">
        <v>118</v>
      </c>
      <c r="O21" s="10" t="s">
        <v>824</v>
      </c>
      <c r="Y21" s="10"/>
      <c r="AC21" s="10">
        <v>17</v>
      </c>
      <c r="AD21" s="10" t="s">
        <v>813</v>
      </c>
      <c r="AH21" s="10" t="s">
        <v>825</v>
      </c>
      <c r="AI21" s="10" t="s">
        <v>746</v>
      </c>
      <c r="AJ21" s="10" t="s">
        <v>779</v>
      </c>
      <c r="AK21" s="10" t="str">
        <f t="shared" si="3"/>
        <v xml:space="preserve">Débil+Fuerte </v>
      </c>
      <c r="AL21" s="10" t="s">
        <v>779</v>
      </c>
      <c r="AM21" s="10">
        <v>0</v>
      </c>
      <c r="AT21" s="1"/>
      <c r="AU21" s="1"/>
    </row>
    <row r="22" spans="2:53" x14ac:dyDescent="0.25">
      <c r="B22" t="s">
        <v>105</v>
      </c>
      <c r="H22" s="38">
        <v>0.8</v>
      </c>
      <c r="I22" s="38">
        <v>0.6</v>
      </c>
      <c r="J22" s="17" t="str">
        <f t="shared" si="2"/>
        <v>0,80,6</v>
      </c>
      <c r="K22" s="20" t="s">
        <v>131</v>
      </c>
      <c r="O22" s="10" t="s">
        <v>826</v>
      </c>
      <c r="AC22" s="10">
        <v>18</v>
      </c>
      <c r="AD22" s="10" t="s">
        <v>813</v>
      </c>
      <c r="AH22" s="10" t="s">
        <v>825</v>
      </c>
      <c r="AI22" s="10" t="s">
        <v>763</v>
      </c>
      <c r="AJ22" s="10" t="s">
        <v>779</v>
      </c>
      <c r="AK22" s="10" t="str">
        <f t="shared" si="3"/>
        <v xml:space="preserve">Débil+Moderado </v>
      </c>
      <c r="AL22" s="10" t="s">
        <v>779</v>
      </c>
      <c r="AM22" s="10">
        <v>0</v>
      </c>
      <c r="AT22" s="1"/>
      <c r="AU22" s="1"/>
    </row>
    <row r="23" spans="2:53" x14ac:dyDescent="0.25">
      <c r="H23" s="38">
        <v>0.8</v>
      </c>
      <c r="I23" s="38">
        <v>0.8</v>
      </c>
      <c r="J23" s="17" t="str">
        <f t="shared" si="2"/>
        <v>0,80,8</v>
      </c>
      <c r="K23" s="18" t="s">
        <v>131</v>
      </c>
      <c r="O23" s="10" t="s">
        <v>827</v>
      </c>
      <c r="AC23" s="10">
        <v>19</v>
      </c>
      <c r="AD23" s="10" t="s">
        <v>813</v>
      </c>
      <c r="AH23" s="10" t="s">
        <v>825</v>
      </c>
      <c r="AI23" s="10" t="s">
        <v>779</v>
      </c>
      <c r="AJ23" s="10" t="s">
        <v>779</v>
      </c>
      <c r="AK23" s="10" t="str">
        <f t="shared" si="3"/>
        <v xml:space="preserve">Débil+Débil </v>
      </c>
      <c r="AL23" s="10" t="s">
        <v>779</v>
      </c>
      <c r="AM23" s="10">
        <v>0</v>
      </c>
    </row>
    <row r="24" spans="2:53" x14ac:dyDescent="0.25">
      <c r="B24" s="453" t="s">
        <v>828</v>
      </c>
      <c r="C24" s="454"/>
      <c r="E24" s="453" t="s">
        <v>696</v>
      </c>
      <c r="F24" s="454"/>
      <c r="H24" s="38">
        <v>0.8</v>
      </c>
      <c r="I24" s="38">
        <v>1</v>
      </c>
      <c r="J24" s="17" t="str">
        <f t="shared" si="2"/>
        <v>0,81</v>
      </c>
      <c r="K24" s="18" t="s">
        <v>95</v>
      </c>
      <c r="O24" s="10" t="s">
        <v>829</v>
      </c>
    </row>
    <row r="25" spans="2:53" x14ac:dyDescent="0.25">
      <c r="B25" s="34" t="s">
        <v>706</v>
      </c>
      <c r="C25" s="34" t="s">
        <v>707</v>
      </c>
      <c r="E25" s="34" t="s">
        <v>706</v>
      </c>
      <c r="F25" s="34" t="s">
        <v>707</v>
      </c>
      <c r="H25" s="38">
        <v>1</v>
      </c>
      <c r="I25" s="38">
        <v>0.2</v>
      </c>
      <c r="J25" s="17" t="str">
        <f t="shared" si="2"/>
        <v>10,2</v>
      </c>
      <c r="K25" s="20" t="s">
        <v>131</v>
      </c>
      <c r="O25" s="10" t="s">
        <v>830</v>
      </c>
    </row>
    <row r="26" spans="2:53" x14ac:dyDescent="0.25">
      <c r="B26" s="10" t="s">
        <v>117</v>
      </c>
      <c r="C26" s="10">
        <v>1</v>
      </c>
      <c r="E26" s="10" t="s">
        <v>831</v>
      </c>
      <c r="F26" s="10">
        <v>1</v>
      </c>
      <c r="H26" s="38">
        <v>1</v>
      </c>
      <c r="I26" s="38">
        <v>0.4</v>
      </c>
      <c r="J26" s="17" t="str">
        <f t="shared" si="2"/>
        <v>10,4</v>
      </c>
      <c r="K26" s="20" t="s">
        <v>131</v>
      </c>
      <c r="O26" s="10" t="s">
        <v>832</v>
      </c>
    </row>
    <row r="27" spans="2:53" x14ac:dyDescent="0.25">
      <c r="B27" s="10" t="s">
        <v>214</v>
      </c>
      <c r="C27" s="10">
        <v>2</v>
      </c>
      <c r="E27" s="10" t="s">
        <v>833</v>
      </c>
      <c r="F27" s="10">
        <v>2</v>
      </c>
      <c r="H27" s="38">
        <v>1</v>
      </c>
      <c r="I27" s="38">
        <v>0.6</v>
      </c>
      <c r="J27" s="17" t="str">
        <f t="shared" si="2"/>
        <v>10,6</v>
      </c>
      <c r="K27" s="20" t="s">
        <v>785</v>
      </c>
      <c r="O27" s="21" t="s">
        <v>834</v>
      </c>
    </row>
    <row r="28" spans="2:53" x14ac:dyDescent="0.25">
      <c r="B28" s="120" t="s">
        <v>93</v>
      </c>
      <c r="C28" s="10">
        <v>3</v>
      </c>
      <c r="E28" s="10" t="s">
        <v>118</v>
      </c>
      <c r="F28" s="10">
        <v>3</v>
      </c>
      <c r="H28" s="38">
        <v>1</v>
      </c>
      <c r="I28" s="38">
        <v>0.8</v>
      </c>
      <c r="J28" s="17" t="str">
        <f t="shared" si="2"/>
        <v>10,8</v>
      </c>
      <c r="K28" s="20" t="s">
        <v>131</v>
      </c>
      <c r="O28" s="22" t="s">
        <v>835</v>
      </c>
    </row>
    <row r="29" spans="2:53" x14ac:dyDescent="0.25">
      <c r="B29" s="120" t="s">
        <v>144</v>
      </c>
      <c r="C29" s="10">
        <v>4</v>
      </c>
      <c r="E29" s="10" t="s">
        <v>184</v>
      </c>
      <c r="F29" s="10">
        <v>4</v>
      </c>
      <c r="H29" s="38">
        <v>1</v>
      </c>
      <c r="I29" s="38">
        <v>1</v>
      </c>
      <c r="J29" s="17" t="str">
        <f t="shared" si="2"/>
        <v>11</v>
      </c>
      <c r="K29" s="18" t="s">
        <v>95</v>
      </c>
    </row>
    <row r="30" spans="2:53" x14ac:dyDescent="0.25">
      <c r="B30" s="10" t="s">
        <v>793</v>
      </c>
      <c r="C30" s="10">
        <v>5</v>
      </c>
      <c r="E30" s="10" t="s">
        <v>94</v>
      </c>
      <c r="F30" s="10">
        <v>5</v>
      </c>
    </row>
    <row r="31" spans="2:53" ht="15.75" thickBot="1" x14ac:dyDescent="0.3"/>
    <row r="32" spans="2:53" ht="24" thickBot="1" x14ac:dyDescent="0.3">
      <c r="H32" s="23">
        <v>51</v>
      </c>
      <c r="I32" s="23">
        <v>52</v>
      </c>
      <c r="J32" s="24">
        <v>53</v>
      </c>
      <c r="K32" s="24">
        <v>54</v>
      </c>
      <c r="L32" s="24">
        <v>55</v>
      </c>
    </row>
    <row r="33" spans="2:15" ht="24.75" thickTop="1" thickBot="1" x14ac:dyDescent="0.3">
      <c r="H33" s="25">
        <v>41</v>
      </c>
      <c r="I33" s="23">
        <v>42</v>
      </c>
      <c r="J33" s="23">
        <v>43</v>
      </c>
      <c r="K33" s="26">
        <v>44</v>
      </c>
      <c r="L33" s="26">
        <v>45</v>
      </c>
    </row>
    <row r="34" spans="2:15" ht="24" thickBot="1" x14ac:dyDescent="0.3">
      <c r="H34" s="27">
        <v>31</v>
      </c>
      <c r="I34" s="28">
        <v>32</v>
      </c>
      <c r="J34" s="23">
        <v>33</v>
      </c>
      <c r="K34" s="29">
        <v>34</v>
      </c>
      <c r="L34" s="29">
        <v>35</v>
      </c>
    </row>
    <row r="35" spans="2:15" ht="24" thickBot="1" x14ac:dyDescent="0.3">
      <c r="H35" s="27">
        <v>21</v>
      </c>
      <c r="I35" s="27">
        <v>22</v>
      </c>
      <c r="J35" s="28">
        <v>23</v>
      </c>
      <c r="K35" s="23">
        <v>24</v>
      </c>
      <c r="L35" s="29">
        <v>25</v>
      </c>
      <c r="O35" s="34" t="s">
        <v>836</v>
      </c>
    </row>
    <row r="36" spans="2:15" ht="24" thickBot="1" x14ac:dyDescent="0.3">
      <c r="H36" s="27">
        <v>11</v>
      </c>
      <c r="I36" s="27">
        <v>12</v>
      </c>
      <c r="J36" s="28">
        <v>13</v>
      </c>
      <c r="K36" s="23">
        <v>14</v>
      </c>
      <c r="L36" s="29">
        <v>15</v>
      </c>
      <c r="O36" s="10" t="s">
        <v>837</v>
      </c>
    </row>
    <row r="37" spans="2:15" x14ac:dyDescent="0.25">
      <c r="H37" s="1"/>
      <c r="I37" s="1"/>
      <c r="J37" s="1"/>
      <c r="K37" s="1"/>
      <c r="O37" s="10" t="s">
        <v>838</v>
      </c>
    </row>
    <row r="38" spans="2:15" x14ac:dyDescent="0.25">
      <c r="H38" s="1"/>
      <c r="I38" s="1"/>
      <c r="J38" s="1"/>
      <c r="K38" s="13"/>
      <c r="L38" s="18" t="s">
        <v>740</v>
      </c>
      <c r="O38" s="10" t="s">
        <v>839</v>
      </c>
    </row>
    <row r="39" spans="2:15" x14ac:dyDescent="0.25">
      <c r="H39" s="1"/>
      <c r="I39" s="1"/>
      <c r="J39" s="1"/>
      <c r="K39" s="12"/>
      <c r="L39" s="18" t="s">
        <v>118</v>
      </c>
      <c r="O39" s="10" t="s">
        <v>840</v>
      </c>
    </row>
    <row r="40" spans="2:15" ht="23.25" x14ac:dyDescent="0.25">
      <c r="H40" s="1"/>
      <c r="I40" s="1"/>
      <c r="J40" s="1"/>
      <c r="K40" s="23"/>
      <c r="L40" s="18" t="s">
        <v>131</v>
      </c>
      <c r="O40" s="10" t="s">
        <v>841</v>
      </c>
    </row>
    <row r="41" spans="2:15" x14ac:dyDescent="0.25">
      <c r="H41" s="1"/>
      <c r="I41" s="1"/>
      <c r="J41" s="1"/>
      <c r="K41" s="11"/>
      <c r="L41" s="18" t="s">
        <v>95</v>
      </c>
      <c r="O41" s="10" t="s">
        <v>842</v>
      </c>
    </row>
    <row r="42" spans="2:15" x14ac:dyDescent="0.25">
      <c r="H42" s="1"/>
      <c r="I42" s="1"/>
      <c r="J42" s="1"/>
      <c r="K42" s="1"/>
      <c r="O42" s="10" t="s">
        <v>843</v>
      </c>
    </row>
    <row r="43" spans="2:15" x14ac:dyDescent="0.25">
      <c r="H43" s="1"/>
      <c r="I43" s="1"/>
      <c r="J43" s="1"/>
      <c r="K43" s="1"/>
      <c r="O43" s="10" t="s">
        <v>844</v>
      </c>
    </row>
    <row r="44" spans="2:15" x14ac:dyDescent="0.25">
      <c r="H44" s="1"/>
      <c r="I44" s="1"/>
      <c r="J44" s="1"/>
      <c r="K44" s="1"/>
    </row>
    <row r="45" spans="2:15" x14ac:dyDescent="0.25">
      <c r="H45" s="455" t="s">
        <v>845</v>
      </c>
      <c r="I45" s="456"/>
      <c r="J45" s="456"/>
      <c r="K45" s="457"/>
    </row>
    <row r="46" spans="2:15" x14ac:dyDescent="0.25">
      <c r="B46" s="35" t="s">
        <v>29</v>
      </c>
      <c r="C46" s="35" t="s">
        <v>846</v>
      </c>
      <c r="D46" s="21"/>
      <c r="E46" s="21"/>
      <c r="F46" s="35" t="s">
        <v>29</v>
      </c>
      <c r="G46" s="35" t="s">
        <v>847</v>
      </c>
      <c r="H46" s="34" t="s">
        <v>708</v>
      </c>
      <c r="I46" s="34" t="s">
        <v>709</v>
      </c>
      <c r="J46" s="34" t="s">
        <v>710</v>
      </c>
      <c r="K46" s="34" t="s">
        <v>711</v>
      </c>
    </row>
    <row r="47" spans="2:15" ht="150" x14ac:dyDescent="0.25">
      <c r="B47" s="49" t="s">
        <v>366</v>
      </c>
      <c r="C47" s="50" t="s">
        <v>848</v>
      </c>
      <c r="D47" s="21"/>
      <c r="E47" s="21"/>
      <c r="F47" s="49" t="s">
        <v>366</v>
      </c>
      <c r="G47" s="8" t="s">
        <v>849</v>
      </c>
      <c r="H47" s="10">
        <v>1</v>
      </c>
      <c r="I47" s="10">
        <v>1</v>
      </c>
      <c r="J47" s="17" t="str">
        <f>CONCATENATE(H47,I47)</f>
        <v>11</v>
      </c>
      <c r="K47" s="18" t="s">
        <v>740</v>
      </c>
    </row>
    <row r="48" spans="2:15" ht="270" x14ac:dyDescent="0.25">
      <c r="B48" s="49" t="s">
        <v>85</v>
      </c>
      <c r="C48" s="50" t="s">
        <v>850</v>
      </c>
      <c r="D48" s="21"/>
      <c r="E48" s="21"/>
      <c r="F48" s="49" t="s">
        <v>85</v>
      </c>
      <c r="G48" s="8" t="s">
        <v>851</v>
      </c>
      <c r="H48" s="10">
        <v>1</v>
      </c>
      <c r="I48" s="10">
        <v>2</v>
      </c>
      <c r="J48" s="17" t="str">
        <f t="shared" ref="J48:J71" si="4">CONCATENATE(H48,I48)</f>
        <v>12</v>
      </c>
      <c r="K48" s="18" t="s">
        <v>740</v>
      </c>
    </row>
    <row r="49" spans="2:11" ht="90" x14ac:dyDescent="0.25">
      <c r="B49" s="49" t="s">
        <v>382</v>
      </c>
      <c r="C49" s="50" t="s">
        <v>852</v>
      </c>
      <c r="D49" s="21"/>
      <c r="E49" s="21"/>
      <c r="F49" s="49" t="s">
        <v>382</v>
      </c>
      <c r="G49" s="8" t="s">
        <v>851</v>
      </c>
      <c r="H49" s="10">
        <v>1</v>
      </c>
      <c r="I49" s="10">
        <v>3</v>
      </c>
      <c r="J49" s="17" t="str">
        <f t="shared" si="4"/>
        <v>13</v>
      </c>
      <c r="K49" s="18" t="s">
        <v>118</v>
      </c>
    </row>
    <row r="50" spans="2:11" ht="78.599999999999994" customHeight="1" x14ac:dyDescent="0.25">
      <c r="B50" s="49" t="s">
        <v>109</v>
      </c>
      <c r="C50" s="50" t="s">
        <v>853</v>
      </c>
      <c r="D50" s="21"/>
      <c r="E50" s="21"/>
      <c r="F50" s="49" t="s">
        <v>109</v>
      </c>
      <c r="G50" s="8" t="s">
        <v>854</v>
      </c>
      <c r="H50" s="10">
        <v>1</v>
      </c>
      <c r="I50" s="10">
        <v>4</v>
      </c>
      <c r="J50" s="17" t="str">
        <f t="shared" si="4"/>
        <v>14</v>
      </c>
      <c r="K50" s="20" t="s">
        <v>131</v>
      </c>
    </row>
    <row r="51" spans="2:11" ht="240" x14ac:dyDescent="0.25">
      <c r="B51" s="49" t="s">
        <v>759</v>
      </c>
      <c r="C51" s="50" t="s">
        <v>855</v>
      </c>
      <c r="D51" s="21"/>
      <c r="E51" s="21"/>
      <c r="F51" s="49" t="s">
        <v>759</v>
      </c>
      <c r="G51" s="8" t="s">
        <v>856</v>
      </c>
      <c r="H51" s="10">
        <v>1</v>
      </c>
      <c r="I51" s="10">
        <v>5</v>
      </c>
      <c r="J51" s="17" t="str">
        <f t="shared" si="4"/>
        <v>15</v>
      </c>
      <c r="K51" s="20" t="s">
        <v>131</v>
      </c>
    </row>
    <row r="52" spans="2:11" ht="60" x14ac:dyDescent="0.25">
      <c r="B52" s="49" t="s">
        <v>195</v>
      </c>
      <c r="C52" s="50" t="s">
        <v>857</v>
      </c>
      <c r="D52" s="21"/>
      <c r="E52" s="21"/>
      <c r="F52" s="49" t="s">
        <v>195</v>
      </c>
      <c r="G52" s="8" t="s">
        <v>858</v>
      </c>
      <c r="H52" s="10">
        <v>2</v>
      </c>
      <c r="I52" s="10">
        <v>1</v>
      </c>
      <c r="J52" s="17" t="str">
        <f t="shared" si="4"/>
        <v>21</v>
      </c>
      <c r="K52" s="18" t="s">
        <v>740</v>
      </c>
    </row>
    <row r="53" spans="2:11" ht="360" x14ac:dyDescent="0.25">
      <c r="B53" s="49" t="s">
        <v>126</v>
      </c>
      <c r="C53" s="50" t="s">
        <v>859</v>
      </c>
      <c r="D53" s="21"/>
      <c r="E53" s="21"/>
      <c r="F53" s="49" t="s">
        <v>126</v>
      </c>
      <c r="G53" s="8" t="s">
        <v>860</v>
      </c>
      <c r="H53" s="10">
        <v>2</v>
      </c>
      <c r="I53" s="10">
        <v>2</v>
      </c>
      <c r="J53" s="17" t="str">
        <f t="shared" si="4"/>
        <v>22</v>
      </c>
      <c r="K53" s="18" t="s">
        <v>740</v>
      </c>
    </row>
    <row r="54" spans="2:11" ht="195" x14ac:dyDescent="0.25">
      <c r="B54" s="49" t="s">
        <v>177</v>
      </c>
      <c r="C54" s="50" t="s">
        <v>861</v>
      </c>
      <c r="D54" s="21"/>
      <c r="E54" s="21"/>
      <c r="F54" s="49" t="s">
        <v>177</v>
      </c>
      <c r="G54" s="8" t="s">
        <v>862</v>
      </c>
      <c r="H54" s="10">
        <v>2</v>
      </c>
      <c r="I54" s="10">
        <v>3</v>
      </c>
      <c r="J54" s="17" t="str">
        <f t="shared" si="4"/>
        <v>23</v>
      </c>
      <c r="K54" s="18" t="s">
        <v>118</v>
      </c>
    </row>
    <row r="55" spans="2:11" ht="240" x14ac:dyDescent="0.25">
      <c r="B55" s="49" t="s">
        <v>138</v>
      </c>
      <c r="C55" s="50" t="s">
        <v>863</v>
      </c>
      <c r="D55" s="21"/>
      <c r="E55" s="21"/>
      <c r="F55" s="49" t="s">
        <v>138</v>
      </c>
      <c r="G55" s="8" t="s">
        <v>864</v>
      </c>
      <c r="H55" s="10">
        <v>2</v>
      </c>
      <c r="I55" s="10">
        <v>4</v>
      </c>
      <c r="J55" s="17" t="str">
        <f t="shared" si="4"/>
        <v>24</v>
      </c>
      <c r="K55" s="20" t="s">
        <v>131</v>
      </c>
    </row>
    <row r="56" spans="2:11" ht="300" x14ac:dyDescent="0.25">
      <c r="B56" s="49" t="s">
        <v>152</v>
      </c>
      <c r="C56" s="50" t="s">
        <v>865</v>
      </c>
      <c r="D56" s="21"/>
      <c r="E56" s="21"/>
      <c r="F56" s="49" t="s">
        <v>152</v>
      </c>
      <c r="G56" s="8" t="s">
        <v>866</v>
      </c>
      <c r="H56" s="10">
        <v>2</v>
      </c>
      <c r="I56" s="10">
        <v>5</v>
      </c>
      <c r="J56" s="17" t="str">
        <f t="shared" si="4"/>
        <v>25</v>
      </c>
      <c r="K56" s="18" t="s">
        <v>95</v>
      </c>
    </row>
    <row r="57" spans="2:11" ht="170.45" customHeight="1" x14ac:dyDescent="0.25">
      <c r="B57" s="49" t="s">
        <v>162</v>
      </c>
      <c r="C57" s="50" t="s">
        <v>867</v>
      </c>
      <c r="D57" s="21"/>
      <c r="E57" s="21"/>
      <c r="F57" s="49" t="s">
        <v>162</v>
      </c>
      <c r="G57" s="8" t="s">
        <v>858</v>
      </c>
      <c r="H57" s="10">
        <v>3</v>
      </c>
      <c r="I57" s="10">
        <v>1</v>
      </c>
      <c r="J57" s="17" t="str">
        <f t="shared" si="4"/>
        <v>31</v>
      </c>
      <c r="K57" s="18" t="s">
        <v>740</v>
      </c>
    </row>
    <row r="58" spans="2:11" ht="183.6" customHeight="1" x14ac:dyDescent="0.25">
      <c r="B58" s="49" t="s">
        <v>354</v>
      </c>
      <c r="C58" s="50" t="s">
        <v>868</v>
      </c>
      <c r="D58" s="21"/>
      <c r="E58" s="21"/>
      <c r="F58" s="49" t="s">
        <v>354</v>
      </c>
      <c r="G58" s="8" t="s">
        <v>869</v>
      </c>
      <c r="H58" s="10">
        <v>3</v>
      </c>
      <c r="I58" s="10">
        <v>2</v>
      </c>
      <c r="J58" s="17" t="str">
        <f t="shared" si="4"/>
        <v>32</v>
      </c>
      <c r="K58" s="18" t="s">
        <v>118</v>
      </c>
    </row>
    <row r="59" spans="2:11" ht="90" x14ac:dyDescent="0.25">
      <c r="B59" s="49" t="s">
        <v>318</v>
      </c>
      <c r="C59" s="50" t="s">
        <v>870</v>
      </c>
      <c r="D59" s="21"/>
      <c r="E59" s="21"/>
      <c r="F59" s="49" t="s">
        <v>318</v>
      </c>
      <c r="G59" s="8" t="s">
        <v>871</v>
      </c>
      <c r="H59" s="10">
        <v>3</v>
      </c>
      <c r="I59" s="10">
        <v>3</v>
      </c>
      <c r="J59" s="17" t="str">
        <f t="shared" si="4"/>
        <v>33</v>
      </c>
      <c r="K59" s="20" t="s">
        <v>131</v>
      </c>
    </row>
    <row r="60" spans="2:11" ht="105" x14ac:dyDescent="0.25">
      <c r="B60" s="49" t="s">
        <v>281</v>
      </c>
      <c r="C60" s="50" t="s">
        <v>872</v>
      </c>
      <c r="D60" s="21"/>
      <c r="E60" s="21"/>
      <c r="F60" s="49" t="s">
        <v>281</v>
      </c>
      <c r="G60" s="8" t="s">
        <v>873</v>
      </c>
      <c r="H60" s="10">
        <v>3</v>
      </c>
      <c r="I60" s="10">
        <v>4</v>
      </c>
      <c r="J60" s="17" t="str">
        <f t="shared" si="4"/>
        <v>34</v>
      </c>
      <c r="K60" s="18" t="s">
        <v>95</v>
      </c>
    </row>
    <row r="61" spans="2:11" ht="105" x14ac:dyDescent="0.25">
      <c r="B61" s="49" t="s">
        <v>205</v>
      </c>
      <c r="C61" s="50" t="s">
        <v>874</v>
      </c>
      <c r="D61" s="21"/>
      <c r="E61" s="21"/>
      <c r="F61" s="49" t="s">
        <v>205</v>
      </c>
      <c r="G61" s="8" t="s">
        <v>875</v>
      </c>
      <c r="H61" s="10">
        <v>3</v>
      </c>
      <c r="I61" s="10">
        <v>5</v>
      </c>
      <c r="J61" s="17" t="str">
        <f t="shared" si="4"/>
        <v>35</v>
      </c>
      <c r="K61" s="18" t="s">
        <v>95</v>
      </c>
    </row>
    <row r="62" spans="2:11" ht="91.9" customHeight="1" x14ac:dyDescent="0.25">
      <c r="B62" s="49" t="s">
        <v>308</v>
      </c>
      <c r="C62" s="50" t="s">
        <v>876</v>
      </c>
      <c r="D62" s="21"/>
      <c r="E62" s="21"/>
      <c r="F62" s="49" t="s">
        <v>308</v>
      </c>
      <c r="G62" s="8" t="s">
        <v>877</v>
      </c>
      <c r="H62" s="10">
        <v>4</v>
      </c>
      <c r="I62" s="10">
        <v>1</v>
      </c>
      <c r="J62" s="17" t="str">
        <f t="shared" si="4"/>
        <v>41</v>
      </c>
      <c r="K62" s="18" t="s">
        <v>118</v>
      </c>
    </row>
    <row r="63" spans="2:11" ht="225" x14ac:dyDescent="0.25">
      <c r="B63" s="49" t="s">
        <v>271</v>
      </c>
      <c r="C63" s="50" t="s">
        <v>878</v>
      </c>
      <c r="D63" s="21"/>
      <c r="E63" s="21"/>
      <c r="F63" s="49" t="s">
        <v>271</v>
      </c>
      <c r="G63" s="8" t="s">
        <v>879</v>
      </c>
      <c r="H63" s="10">
        <v>4</v>
      </c>
      <c r="I63" s="10">
        <v>2</v>
      </c>
      <c r="J63" s="17" t="str">
        <f t="shared" si="4"/>
        <v>42</v>
      </c>
      <c r="K63" s="20" t="s">
        <v>131</v>
      </c>
    </row>
    <row r="64" spans="2:11" ht="120" x14ac:dyDescent="0.25">
      <c r="B64" s="49" t="s">
        <v>252</v>
      </c>
      <c r="C64" s="50" t="s">
        <v>880</v>
      </c>
      <c r="D64" s="21"/>
      <c r="E64" s="21"/>
      <c r="F64" s="49" t="s">
        <v>252</v>
      </c>
      <c r="G64" s="8" t="s">
        <v>881</v>
      </c>
      <c r="H64" s="10">
        <v>4</v>
      </c>
      <c r="I64" s="10">
        <v>3</v>
      </c>
      <c r="J64" s="17" t="str">
        <f t="shared" si="4"/>
        <v>43</v>
      </c>
      <c r="K64" s="20" t="s">
        <v>131</v>
      </c>
    </row>
    <row r="65" spans="2:11" ht="390" x14ac:dyDescent="0.25">
      <c r="B65" s="49" t="s">
        <v>231</v>
      </c>
      <c r="C65" s="50" t="s">
        <v>882</v>
      </c>
      <c r="D65" s="21"/>
      <c r="E65" s="21"/>
      <c r="F65" s="49" t="s">
        <v>231</v>
      </c>
      <c r="G65" s="8" t="s">
        <v>873</v>
      </c>
      <c r="H65" s="10">
        <v>4</v>
      </c>
      <c r="I65" s="10">
        <v>4</v>
      </c>
      <c r="J65" s="17" t="str">
        <f t="shared" si="4"/>
        <v>44</v>
      </c>
      <c r="K65" s="18" t="s">
        <v>95</v>
      </c>
    </row>
    <row r="66" spans="2:11" ht="195" x14ac:dyDescent="0.25">
      <c r="B66" s="49" t="s">
        <v>173</v>
      </c>
      <c r="C66" s="50" t="s">
        <v>883</v>
      </c>
      <c r="D66" s="21"/>
      <c r="E66" s="21"/>
      <c r="F66" s="49" t="s">
        <v>173</v>
      </c>
      <c r="G66" s="8" t="s">
        <v>884</v>
      </c>
      <c r="H66" s="10">
        <v>4</v>
      </c>
      <c r="I66" s="10">
        <v>5</v>
      </c>
      <c r="J66" s="17" t="str">
        <f t="shared" si="4"/>
        <v>45</v>
      </c>
      <c r="K66" s="18" t="s">
        <v>95</v>
      </c>
    </row>
    <row r="67" spans="2:11" ht="165" x14ac:dyDescent="0.25">
      <c r="B67" s="164" t="s">
        <v>179</v>
      </c>
      <c r="C67" s="165" t="s">
        <v>885</v>
      </c>
      <c r="F67" s="164" t="s">
        <v>179</v>
      </c>
      <c r="G67" s="8" t="s">
        <v>886</v>
      </c>
      <c r="H67" s="10">
        <v>5</v>
      </c>
      <c r="I67" s="10">
        <v>1</v>
      </c>
      <c r="J67" s="17" t="str">
        <f t="shared" si="4"/>
        <v>51</v>
      </c>
      <c r="K67" s="20" t="s">
        <v>131</v>
      </c>
    </row>
    <row r="68" spans="2:11" x14ac:dyDescent="0.25">
      <c r="H68" s="10">
        <v>5</v>
      </c>
      <c r="I68" s="10">
        <v>2</v>
      </c>
      <c r="J68" s="17" t="str">
        <f t="shared" si="4"/>
        <v>52</v>
      </c>
      <c r="K68" s="20" t="s">
        <v>131</v>
      </c>
    </row>
    <row r="69" spans="2:11" x14ac:dyDescent="0.25">
      <c r="H69" s="10">
        <v>5</v>
      </c>
      <c r="I69" s="10">
        <v>3</v>
      </c>
      <c r="J69" s="17" t="str">
        <f t="shared" si="4"/>
        <v>53</v>
      </c>
      <c r="K69" s="18" t="s">
        <v>95</v>
      </c>
    </row>
    <row r="70" spans="2:11" x14ac:dyDescent="0.25">
      <c r="H70" s="10">
        <v>5</v>
      </c>
      <c r="I70" s="10">
        <v>4</v>
      </c>
      <c r="J70" s="17" t="str">
        <f t="shared" si="4"/>
        <v>54</v>
      </c>
      <c r="K70" s="18" t="s">
        <v>95</v>
      </c>
    </row>
    <row r="71" spans="2:11" x14ac:dyDescent="0.25">
      <c r="H71" s="10">
        <v>5</v>
      </c>
      <c r="I71" s="10">
        <v>5</v>
      </c>
      <c r="J71" s="17" t="str">
        <f t="shared" si="4"/>
        <v>55</v>
      </c>
      <c r="K71" s="18" t="s">
        <v>95</v>
      </c>
    </row>
  </sheetData>
  <autoFilter ref="H4:K29" xr:uid="{00000000-0009-0000-0000-000003000000}"/>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0" stopIfTrue="1" operator="equal">
      <formula>"Moderado"</formula>
    </cfRule>
    <cfRule type="cellIs" dxfId="52" priority="51" stopIfTrue="1" operator="equal">
      <formula>"Alto"</formula>
    </cfRule>
    <cfRule type="cellIs" dxfId="51" priority="52" stopIfTrue="1" operator="equal">
      <formula>"Extremo"</formula>
    </cfRule>
  </conditionalFormatting>
  <conditionalFormatting sqref="I33:J33">
    <cfRule type="cellIs" dxfId="50" priority="47" stopIfTrue="1" operator="equal">
      <formula>"Moderado"</formula>
    </cfRule>
    <cfRule type="cellIs" dxfId="49" priority="48" stopIfTrue="1" operator="equal">
      <formula>"Alto"</formula>
    </cfRule>
    <cfRule type="cellIs" dxfId="48" priority="49" stopIfTrue="1" operator="equal">
      <formula>"Extremo"</formula>
    </cfRule>
  </conditionalFormatting>
  <conditionalFormatting sqref="J34">
    <cfRule type="cellIs" dxfId="47" priority="44" stopIfTrue="1" operator="equal">
      <formula>"Moderado"</formula>
    </cfRule>
    <cfRule type="cellIs" dxfId="46" priority="45" stopIfTrue="1" operator="equal">
      <formula>"Alto"</formula>
    </cfRule>
    <cfRule type="cellIs" dxfId="45" priority="46" stopIfTrue="1" operator="equal">
      <formula>"Extremo"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1" operator="containsText" text="BAJO">
      <formula>NOT(ISERROR(SEARCH("BAJO",K4)))</formula>
    </cfRule>
    <cfRule type="containsText" dxfId="43" priority="72" operator="containsText" text="MODERADO">
      <formula>NOT(ISERROR(SEARCH("MODERADO",K4)))</formula>
    </cfRule>
    <cfRule type="containsText" dxfId="42" priority="73" operator="containsText" text="ALTO">
      <formula>NOT(ISERROR(SEARCH("ALTO",K4)))</formula>
    </cfRule>
    <cfRule type="containsText" dxfId="41" priority="74" operator="containsText" text="EXTREMO">
      <formula>NOT(ISERROR(SEARCH("EXTREMO",K4)))</formula>
    </cfRule>
  </conditionalFormatting>
  <conditionalFormatting sqref="K8:K9">
    <cfRule type="cellIs" dxfId="40" priority="65" stopIfTrue="1" operator="equal">
      <formula>"Moderado"</formula>
    </cfRule>
    <cfRule type="cellIs" dxfId="39" priority="66" stopIfTrue="1" operator="equal">
      <formula>"Alto"</formula>
    </cfRule>
    <cfRule type="cellIs" dxfId="38" priority="67" stopIfTrue="1" operator="equal">
      <formula>"Extremo"</formula>
    </cfRule>
  </conditionalFormatting>
  <conditionalFormatting sqref="K13">
    <cfRule type="cellIs" dxfId="37" priority="62" stopIfTrue="1" operator="equal">
      <formula>"Moderado"</formula>
    </cfRule>
    <cfRule type="cellIs" dxfId="36" priority="63" stopIfTrue="1" operator="equal">
      <formula>"Alto"</formula>
    </cfRule>
    <cfRule type="cellIs" dxfId="35" priority="64" stopIfTrue="1" operator="equal">
      <formula>"Extremo"</formula>
    </cfRule>
  </conditionalFormatting>
  <conditionalFormatting sqref="K14:K21">
    <cfRule type="containsText" dxfId="34" priority="30" operator="containsText" text="BAJO">
      <formula>NOT(ISERROR(SEARCH("BAJO",K14)))</formula>
    </cfRule>
    <cfRule type="containsText" dxfId="33" priority="31" operator="containsText" text="MODERADO">
      <formula>NOT(ISERROR(SEARCH("MODERADO",K14)))</formula>
    </cfRule>
    <cfRule type="containsText" dxfId="32" priority="32" operator="containsText" text="ALTO">
      <formula>NOT(ISERROR(SEARCH("ALTO",K14)))</formula>
    </cfRule>
    <cfRule type="containsText" dxfId="31" priority="33" operator="containsText" text="EXTREMO">
      <formula>NOT(ISERROR(SEARCH("EXTREMO",K14)))</formula>
    </cfRule>
  </conditionalFormatting>
  <conditionalFormatting sqref="K22">
    <cfRule type="cellIs" dxfId="30" priority="56" stopIfTrue="1" operator="equal">
      <formula>"Moderado"</formula>
    </cfRule>
    <cfRule type="cellIs" dxfId="29" priority="57" stopIfTrue="1" operator="equal">
      <formula>"Alto"</formula>
    </cfRule>
    <cfRule type="cellIs" dxfId="28" priority="58" stopIfTrue="1" operator="equal">
      <formula>"Extremo"</formula>
    </cfRule>
  </conditionalFormatting>
  <conditionalFormatting sqref="K25:K28">
    <cfRule type="cellIs" dxfId="27" priority="27" stopIfTrue="1" operator="equal">
      <formula>"Moderado"</formula>
    </cfRule>
    <cfRule type="cellIs" dxfId="26" priority="28" stopIfTrue="1" operator="equal">
      <formula>"Alto"</formula>
    </cfRule>
    <cfRule type="cellIs" dxfId="25" priority="29" stopIfTrue="1" operator="equal">
      <formula>"Extremo"</formula>
    </cfRule>
  </conditionalFormatting>
  <conditionalFormatting sqref="K35:K36">
    <cfRule type="cellIs" dxfId="24" priority="41" stopIfTrue="1" operator="equal">
      <formula>"Moderado"</formula>
    </cfRule>
    <cfRule type="cellIs" dxfId="23" priority="42" stopIfTrue="1" operator="equal">
      <formula>"Alto"</formula>
    </cfRule>
    <cfRule type="cellIs" dxfId="22" priority="43" stopIfTrue="1" operator="equal">
      <formula>"Extremo"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3" operator="containsText" text="BAJO">
      <formula>NOT(ISERROR(SEARCH("BAJO",K46)))</formula>
    </cfRule>
    <cfRule type="containsText" dxfId="17" priority="24" operator="containsText" text="MODERADO">
      <formula>NOT(ISERROR(SEARCH("MODERADO",K46)))</formula>
    </cfRule>
    <cfRule type="containsText" dxfId="16" priority="25" operator="containsText" text="ALTO">
      <formula>NOT(ISERROR(SEARCH("ALTO",K46)))</formula>
    </cfRule>
    <cfRule type="containsText" dxfId="15" priority="26" operator="containsText" text="EXTREMO">
      <formula>NOT(ISERROR(SEARCH("EXTREMO",K46)))</formula>
    </cfRule>
  </conditionalFormatting>
  <conditionalFormatting sqref="K50:K51">
    <cfRule type="cellIs" dxfId="14" priority="17" stopIfTrue="1" operator="equal">
      <formula>"Moderado"</formula>
    </cfRule>
    <cfRule type="cellIs" dxfId="13" priority="18" stopIfTrue="1" operator="equal">
      <formula>"Alto"</formula>
    </cfRule>
    <cfRule type="cellIs" dxfId="12" priority="19" stopIfTrue="1" operator="equal">
      <formula>"Extremo"</formula>
    </cfRule>
  </conditionalFormatting>
  <conditionalFormatting sqref="K55">
    <cfRule type="cellIs" dxfId="11" priority="14" stopIfTrue="1" operator="equal">
      <formula>"Moderado"</formula>
    </cfRule>
    <cfRule type="cellIs" dxfId="10" priority="15" stopIfTrue="1" operator="equal">
      <formula>"Alto"</formula>
    </cfRule>
    <cfRule type="cellIs" dxfId="9" priority="16" stopIfTrue="1" operator="equal">
      <formula>"Extremo"</formula>
    </cfRule>
  </conditionalFormatting>
  <conditionalFormatting sqref="K59">
    <cfRule type="cellIs" dxfId="8" priority="11" stopIfTrue="1" operator="equal">
      <formula>"Moderado"</formula>
    </cfRule>
    <cfRule type="cellIs" dxfId="7" priority="12" stopIfTrue="1" operator="equal">
      <formula>"Alto"</formula>
    </cfRule>
    <cfRule type="cellIs" dxfId="6" priority="13" stopIfTrue="1" operator="equal">
      <formula>"Extremo"</formula>
    </cfRule>
  </conditionalFormatting>
  <conditionalFormatting sqref="K63:K64">
    <cfRule type="cellIs" dxfId="5" priority="8" stopIfTrue="1" operator="equal">
      <formula>"Moderado"</formula>
    </cfRule>
    <cfRule type="cellIs" dxfId="4" priority="9" stopIfTrue="1" operator="equal">
      <formula>"Alto"</formula>
    </cfRule>
    <cfRule type="cellIs" dxfId="3" priority="10" stopIfTrue="1" operator="equal">
      <formula>"Extremo"</formula>
    </cfRule>
  </conditionalFormatting>
  <conditionalFormatting sqref="K67:K68">
    <cfRule type="cellIs" dxfId="2" priority="5" stopIfTrue="1" operator="equal">
      <formula>"Moderado"</formula>
    </cfRule>
    <cfRule type="cellIs" dxfId="1" priority="6" stopIfTrue="1" operator="equal">
      <formula>"Alto"</formula>
    </cfRule>
    <cfRule type="cellIs" dxfId="0" priority="7" stopIfTrue="1" operator="equal">
      <formula>"Extremo"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9" ma:contentTypeDescription="Crear nuevo documento." ma:contentTypeScope="" ma:versionID="90cc69d61dc27b348761e94f1f2fc7b4">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4722c5b923d588bdc88ab3f8fac5004b"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documentManagement>
</p:properties>
</file>

<file path=customXml/itemProps1.xml><?xml version="1.0" encoding="utf-8"?>
<ds:datastoreItem xmlns:ds="http://schemas.openxmlformats.org/officeDocument/2006/customXml" ds:itemID="{855BABE9-0AEB-48B7-9B4A-5C33E220727F}">
  <ds:schemaRefs>
    <ds:schemaRef ds:uri="http://schemas.microsoft.com/sharepoint/v3/contenttype/forms"/>
  </ds:schemaRefs>
</ds:datastoreItem>
</file>

<file path=customXml/itemProps2.xml><?xml version="1.0" encoding="utf-8"?>
<ds:datastoreItem xmlns:ds="http://schemas.openxmlformats.org/officeDocument/2006/customXml" ds:itemID="{33426D14-814C-4BAB-BEE9-E4C93BDBF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2d58-a71e-4670-9be5-3d64a4e8ff6a"/>
    <ds:schemaRef ds:uri="1fd8df80-85c6-412b-b1f4-aa47f91e4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C44440-E582-4115-B452-950DFD91DB67}">
  <ds:schemaRefs>
    <ds:schemaRef ds:uri="http://schemas.microsoft.com/office/2006/metadata/properties"/>
    <ds:schemaRef ds:uri="http://schemas.microsoft.com/office/infopath/2007/PartnerControls"/>
    <ds:schemaRef ds:uri="dbaf2d58-a71e-4670-9be5-3d64a4e8ff6a"/>
    <ds:schemaRef ds:uri="1fd8df80-85c6-412b-b1f4-aa47f91e44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Riesgos Corrupción </vt:lpstr>
      <vt:lpstr>Riesgos Corrupción</vt:lpstr>
      <vt:lpstr>Conceptos Guía </vt:lpstr>
      <vt:lpstr>Fórmulas </vt:lpstr>
      <vt:lpstr>'Riesgos Corrupción'!Área_de_impresión</vt:lpstr>
      <vt:lpstr>'Riesgos Corrupción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Julieth</cp:lastModifiedBy>
  <cp:revision/>
  <dcterms:created xsi:type="dcterms:W3CDTF">2021-04-21T19:33:07Z</dcterms:created>
  <dcterms:modified xsi:type="dcterms:W3CDTF">2026-02-04T00:36:48Z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