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defaultThemeVersion="166925"/>
  <mc:AlternateContent xmlns:mc="http://schemas.openxmlformats.org/markup-compatibility/2006">
    <mc:Choice Requires="x15">
      <x15ac:absPath xmlns:x15ac="http://schemas.microsoft.com/office/spreadsheetml/2010/11/ac" url="C:\Users\Julieth\Downloads\"/>
    </mc:Choice>
  </mc:AlternateContent>
  <xr:revisionPtr revIDLastSave="0" documentId="8_{1909AB5C-3DC4-4681-8318-88B54B098E15}" xr6:coauthVersionLast="47" xr6:coauthVersionMax="47" xr10:uidLastSave="{00000000-0000-0000-0000-000000000000}"/>
  <bookViews>
    <workbookView xWindow="-120" yWindow="-120" windowWidth="20730" windowHeight="11040" tabRatio="559" xr2:uid="{00000000-000D-0000-FFFF-FFFF00000000}"/>
  </bookViews>
  <sheets>
    <sheet name="Gestión de Riesgos " sheetId="6" r:id="rId1"/>
    <sheet name="Riesgos Corrupción" sheetId="2" state="hidden" r:id="rId2"/>
    <sheet name="Conceptos Guía " sheetId="5" r:id="rId3"/>
    <sheet name="Fórmulas " sheetId="4" state="hidden" r:id="rId4"/>
  </sheets>
  <externalReferences>
    <externalReference r:id="rId5"/>
  </externalReferences>
  <definedNames>
    <definedName name="_xlnm._FilterDatabase" localSheetId="3" hidden="1">'Fórmulas '!$H$4:$K$29</definedName>
    <definedName name="_xlnm._FilterDatabase" localSheetId="0" hidden="1">'Gestión de Riesgos '!$A$17:$AR$139</definedName>
    <definedName name="_xlnm._FilterDatabase" localSheetId="1" hidden="1">'Riesgos Corrupción'!$A$11:$BJ$44</definedName>
    <definedName name="_xlnm.Print_Area" localSheetId="1">'Riesgos Corrupción'!$A:$BQ</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74" i="6" l="1" a="1"/>
  <c r="V74" i="6" s="1"/>
  <c r="U74" i="6" a="1"/>
  <c r="U74" i="6" s="1"/>
  <c r="M74" i="6"/>
  <c r="K74" i="6"/>
  <c r="V73" i="6" a="1"/>
  <c r="V73" i="6" s="1"/>
  <c r="U73" i="6" a="1"/>
  <c r="U73" i="6" s="1"/>
  <c r="Z73" i="6" s="1"/>
  <c r="D58" i="6"/>
  <c r="AB57" i="6"/>
  <c r="AB56" i="6"/>
  <c r="AB55" i="6"/>
  <c r="U54" i="6" a="1"/>
  <c r="U54" i="6" s="1"/>
  <c r="V54" i="6" a="1"/>
  <c r="V54" i="6" s="1"/>
  <c r="Z74" i="6" l="1"/>
  <c r="Z54" i="6"/>
  <c r="AA54" i="6" s="1"/>
  <c r="AB54" i="6" s="1"/>
  <c r="D19" i="6"/>
  <c r="D21"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8" i="6"/>
  <c r="C19"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8" i="6"/>
  <c r="AD135" i="6" l="1"/>
  <c r="AD136" i="6"/>
  <c r="AD137" i="6"/>
  <c r="AD138" i="6"/>
  <c r="AD139" i="6"/>
  <c r="V135" i="6" a="1"/>
  <c r="V135" i="6" s="1"/>
  <c r="V136" i="6" a="1"/>
  <c r="V136" i="6" s="1"/>
  <c r="V137" i="6" a="1"/>
  <c r="V137" i="6" s="1"/>
  <c r="V138" i="6" a="1"/>
  <c r="V138" i="6" s="1"/>
  <c r="V139" i="6" a="1"/>
  <c r="V139" i="6" s="1"/>
  <c r="U135" i="6" a="1"/>
  <c r="U135" i="6" s="1"/>
  <c r="U136" i="6" a="1"/>
  <c r="U136" i="6" s="1"/>
  <c r="U137" i="6" a="1"/>
  <c r="U137" i="6" s="1"/>
  <c r="U138" i="6" a="1"/>
  <c r="U138" i="6" s="1"/>
  <c r="U139" i="6" a="1"/>
  <c r="U139" i="6" s="1"/>
  <c r="M135" i="6"/>
  <c r="M136" i="6"/>
  <c r="M137" i="6"/>
  <c r="M138" i="6"/>
  <c r="M139" i="6"/>
  <c r="K135" i="6"/>
  <c r="K136" i="6"/>
  <c r="K137" i="6"/>
  <c r="K138" i="6"/>
  <c r="K139" i="6"/>
  <c r="Z139" i="6" l="1"/>
  <c r="AA139" i="6" s="1"/>
  <c r="AB139" i="6" s="1"/>
  <c r="AE139" i="6" s="1"/>
  <c r="Z135" i="6"/>
  <c r="AA135" i="6" s="1"/>
  <c r="AB135" i="6" s="1"/>
  <c r="AE135" i="6" s="1"/>
  <c r="Z136" i="6"/>
  <c r="AA136" i="6" s="1"/>
  <c r="AB136" i="6" s="1"/>
  <c r="AE136" i="6" s="1"/>
  <c r="Z138" i="6"/>
  <c r="AA138" i="6" s="1"/>
  <c r="AB138" i="6" s="1"/>
  <c r="AE138" i="6" s="1"/>
  <c r="Z137" i="6"/>
  <c r="AA137" i="6" s="1"/>
  <c r="AB137" i="6" s="1"/>
  <c r="AE137" i="6" s="1"/>
  <c r="O136" i="6"/>
  <c r="O139" i="6"/>
  <c r="O138" i="6"/>
  <c r="O137" i="6"/>
  <c r="AD107" i="6" l="1"/>
  <c r="V107" i="6" a="1"/>
  <c r="V107" i="6" s="1"/>
  <c r="U107" i="6" a="1"/>
  <c r="U107" i="6" s="1"/>
  <c r="M107" i="6"/>
  <c r="K107" i="6"/>
  <c r="O107" i="6" l="1"/>
  <c r="Z107" i="6"/>
  <c r="AA107" i="6" s="1"/>
  <c r="AB107" i="6" s="1"/>
  <c r="AE107" i="6" s="1"/>
  <c r="AW44" i="2"/>
  <c r="AX44" i="2" s="1"/>
  <c r="AG44" i="2"/>
  <c r="BA44" i="2" s="1"/>
  <c r="AE44" i="2"/>
  <c r="AH44" i="2" s="1"/>
  <c r="AI44" i="2" s="1"/>
  <c r="BC44" i="2" s="1"/>
  <c r="C44" i="2"/>
  <c r="B44" i="2"/>
  <c r="AZ44" i="2" l="1"/>
  <c r="BE44" i="2"/>
  <c r="AY44" i="2"/>
  <c r="BB44" i="2"/>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O135"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V108" i="6" a="1"/>
  <c r="V108" i="6" s="1"/>
  <c r="V109" i="6" a="1"/>
  <c r="V109" i="6" s="1"/>
  <c r="V110" i="6" a="1"/>
  <c r="V110" i="6" s="1"/>
  <c r="V111" i="6" a="1"/>
  <c r="V111" i="6" s="1"/>
  <c r="V112" i="6" a="1"/>
  <c r="V112" i="6" s="1"/>
  <c r="V113" i="6" a="1"/>
  <c r="V113" i="6" s="1"/>
  <c r="V114" i="6" a="1"/>
  <c r="V114" i="6" s="1"/>
  <c r="V115" i="6" a="1"/>
  <c r="V115" i="6" s="1"/>
  <c r="V116" i="6" a="1"/>
  <c r="V116" i="6" s="1"/>
  <c r="V117" i="6" a="1"/>
  <c r="V117" i="6" s="1"/>
  <c r="V118" i="6" a="1"/>
  <c r="V118" i="6" s="1"/>
  <c r="V119" i="6" a="1"/>
  <c r="V119" i="6" s="1"/>
  <c r="V120" i="6" a="1"/>
  <c r="V120" i="6" s="1"/>
  <c r="V121" i="6" a="1"/>
  <c r="V121" i="6" s="1"/>
  <c r="V122" i="6" a="1"/>
  <c r="V122" i="6" s="1"/>
  <c r="V123" i="6" a="1"/>
  <c r="V123" i="6" s="1"/>
  <c r="V124" i="6" a="1"/>
  <c r="V124" i="6" s="1"/>
  <c r="V125" i="6" a="1"/>
  <c r="V125" i="6" s="1"/>
  <c r="V126" i="6" a="1"/>
  <c r="V126" i="6" s="1"/>
  <c r="V127" i="6" a="1"/>
  <c r="V127" i="6" s="1"/>
  <c r="V128" i="6" a="1"/>
  <c r="V128" i="6" s="1"/>
  <c r="V129" i="6" a="1"/>
  <c r="V129" i="6" s="1"/>
  <c r="V130" i="6" a="1"/>
  <c r="V130" i="6" s="1"/>
  <c r="V131" i="6" a="1"/>
  <c r="V131" i="6" s="1"/>
  <c r="V132" i="6" a="1"/>
  <c r="V132" i="6" s="1"/>
  <c r="V133" i="6" a="1"/>
  <c r="V133" i="6" s="1"/>
  <c r="V134" i="6" a="1"/>
  <c r="V134" i="6" s="1"/>
  <c r="U108" i="6" a="1"/>
  <c r="U108" i="6" s="1"/>
  <c r="U109" i="6" a="1"/>
  <c r="U109" i="6" s="1"/>
  <c r="U110" i="6" a="1"/>
  <c r="U110" i="6" s="1"/>
  <c r="U111" i="6" a="1"/>
  <c r="U111" i="6" s="1"/>
  <c r="U112" i="6" a="1"/>
  <c r="U112" i="6" s="1"/>
  <c r="U113" i="6" a="1"/>
  <c r="U113" i="6" s="1"/>
  <c r="U114" i="6" a="1"/>
  <c r="U114" i="6" s="1"/>
  <c r="U115" i="6" a="1"/>
  <c r="U115" i="6" s="1"/>
  <c r="U116" i="6" a="1"/>
  <c r="U116" i="6" s="1"/>
  <c r="U117" i="6" a="1"/>
  <c r="U117" i="6" s="1"/>
  <c r="U118" i="6" a="1"/>
  <c r="U118" i="6" s="1"/>
  <c r="U119" i="6" a="1"/>
  <c r="U119" i="6" s="1"/>
  <c r="U120" i="6" a="1"/>
  <c r="U120" i="6" s="1"/>
  <c r="U121" i="6" a="1"/>
  <c r="U121" i="6" s="1"/>
  <c r="U122" i="6" a="1"/>
  <c r="U122" i="6" s="1"/>
  <c r="U123" i="6" a="1"/>
  <c r="U123" i="6" s="1"/>
  <c r="U124" i="6" a="1"/>
  <c r="U124" i="6" s="1"/>
  <c r="U125" i="6" a="1"/>
  <c r="U125" i="6" s="1"/>
  <c r="U126" i="6" a="1"/>
  <c r="U126" i="6" s="1"/>
  <c r="U127" i="6" a="1"/>
  <c r="U127" i="6" s="1"/>
  <c r="U128" i="6" a="1"/>
  <c r="U128" i="6" s="1"/>
  <c r="U129" i="6" a="1"/>
  <c r="U129" i="6" s="1"/>
  <c r="U130" i="6" a="1"/>
  <c r="U130" i="6" s="1"/>
  <c r="U131" i="6" a="1"/>
  <c r="U131" i="6" s="1"/>
  <c r="U132" i="6" a="1"/>
  <c r="U132" i="6" s="1"/>
  <c r="U133" i="6" a="1"/>
  <c r="U133" i="6" s="1"/>
  <c r="U134" i="6" a="1"/>
  <c r="U134" i="6" s="1"/>
  <c r="Z122" i="6" l="1"/>
  <c r="AA122" i="6" s="1"/>
  <c r="AB122" i="6" s="1"/>
  <c r="AE122" i="6" s="1"/>
  <c r="O130" i="6"/>
  <c r="O128" i="6"/>
  <c r="O127" i="6"/>
  <c r="O119" i="6"/>
  <c r="O111" i="6"/>
  <c r="O113" i="6"/>
  <c r="O120" i="6"/>
  <c r="Z124" i="6"/>
  <c r="AA124" i="6" s="1"/>
  <c r="AB124" i="6" s="1"/>
  <c r="AE124" i="6" s="1"/>
  <c r="Z108" i="6"/>
  <c r="AA108" i="6" s="1"/>
  <c r="AB108" i="6" s="1"/>
  <c r="AE108" i="6" s="1"/>
  <c r="Z113" i="6"/>
  <c r="AA113" i="6" s="1"/>
  <c r="AB113" i="6" s="1"/>
  <c r="AE113" i="6" s="1"/>
  <c r="Z114" i="6"/>
  <c r="AA114" i="6" s="1"/>
  <c r="AB114" i="6" s="1"/>
  <c r="AE114" i="6" s="1"/>
  <c r="O129" i="6"/>
  <c r="O133" i="6"/>
  <c r="O125" i="6"/>
  <c r="O117" i="6"/>
  <c r="O109" i="6"/>
  <c r="O122" i="6"/>
  <c r="O121" i="6"/>
  <c r="Z130" i="6"/>
  <c r="AA130" i="6" s="1"/>
  <c r="AB130" i="6" s="1"/>
  <c r="AE130" i="6" s="1"/>
  <c r="Z132" i="6"/>
  <c r="AA132" i="6" s="1"/>
  <c r="AB132" i="6" s="1"/>
  <c r="AE132" i="6" s="1"/>
  <c r="Z116" i="6"/>
  <c r="AA116" i="6" s="1"/>
  <c r="AB116" i="6" s="1"/>
  <c r="AE116" i="6" s="1"/>
  <c r="O132" i="6"/>
  <c r="O124" i="6"/>
  <c r="O116" i="6"/>
  <c r="O108" i="6"/>
  <c r="O114" i="6"/>
  <c r="Z121" i="6"/>
  <c r="AA121" i="6" s="1"/>
  <c r="AB121" i="6" s="1"/>
  <c r="AE121" i="6" s="1"/>
  <c r="Z129" i="6"/>
  <c r="AA129" i="6" s="1"/>
  <c r="AB129" i="6" s="1"/>
  <c r="AE129" i="6" s="1"/>
  <c r="O131" i="6"/>
  <c r="O123" i="6"/>
  <c r="O115" i="6"/>
  <c r="Z127" i="6"/>
  <c r="AA127" i="6" s="1"/>
  <c r="AB127" i="6" s="1"/>
  <c r="AE127" i="6" s="1"/>
  <c r="Z119" i="6"/>
  <c r="AA119" i="6" s="1"/>
  <c r="AB119" i="6" s="1"/>
  <c r="AE119" i="6" s="1"/>
  <c r="Z111" i="6"/>
  <c r="AA111" i="6" s="1"/>
  <c r="AB111" i="6" s="1"/>
  <c r="AE111" i="6" s="1"/>
  <c r="Z131" i="6"/>
  <c r="AA131" i="6" s="1"/>
  <c r="AB131" i="6" s="1"/>
  <c r="AE131" i="6" s="1"/>
  <c r="Z123" i="6"/>
  <c r="AA123" i="6" s="1"/>
  <c r="AB123" i="6" s="1"/>
  <c r="AE123" i="6" s="1"/>
  <c r="Z115" i="6"/>
  <c r="AA115" i="6" s="1"/>
  <c r="AB115" i="6" s="1"/>
  <c r="AE115" i="6" s="1"/>
  <c r="Z134" i="6"/>
  <c r="AA134" i="6" s="1"/>
  <c r="AB134" i="6" s="1"/>
  <c r="AE134" i="6" s="1"/>
  <c r="Z126" i="6"/>
  <c r="AA126" i="6" s="1"/>
  <c r="AB126" i="6" s="1"/>
  <c r="AE126" i="6" s="1"/>
  <c r="Z118" i="6"/>
  <c r="AA118" i="6" s="1"/>
  <c r="AB118" i="6" s="1"/>
  <c r="AE118" i="6" s="1"/>
  <c r="Z110" i="6"/>
  <c r="AA110" i="6" s="1"/>
  <c r="AB110" i="6" s="1"/>
  <c r="AE110" i="6" s="1"/>
  <c r="O134" i="6"/>
  <c r="O126" i="6"/>
  <c r="O118" i="6"/>
  <c r="O110" i="6"/>
  <c r="O112" i="6"/>
  <c r="Z128" i="6"/>
  <c r="AA128" i="6" s="1"/>
  <c r="AB128" i="6" s="1"/>
  <c r="AE128" i="6" s="1"/>
  <c r="Z120" i="6"/>
  <c r="AA120" i="6" s="1"/>
  <c r="AB120" i="6" s="1"/>
  <c r="AE120" i="6" s="1"/>
  <c r="Z112" i="6"/>
  <c r="AA112" i="6" s="1"/>
  <c r="AB112" i="6" s="1"/>
  <c r="AE112" i="6" s="1"/>
  <c r="Z133" i="6"/>
  <c r="AA133" i="6" s="1"/>
  <c r="AB133" i="6" s="1"/>
  <c r="AE133" i="6" s="1"/>
  <c r="Z125" i="6"/>
  <c r="AA125" i="6" s="1"/>
  <c r="AB125" i="6" s="1"/>
  <c r="AE125" i="6" s="1"/>
  <c r="Z117" i="6"/>
  <c r="AA117" i="6" s="1"/>
  <c r="AB117" i="6" s="1"/>
  <c r="AE117" i="6" s="1"/>
  <c r="Z109" i="6"/>
  <c r="AA109" i="6" s="1"/>
  <c r="AB109" i="6" s="1"/>
  <c r="AE109" i="6" s="1"/>
  <c r="AG13" i="2" l="1"/>
  <c r="AG12" i="2"/>
  <c r="AG42" i="2"/>
  <c r="BA42" i="2" s="1"/>
  <c r="AZ42" i="2" s="1"/>
  <c r="AX19" i="2" l="1"/>
  <c r="AX21" i="2"/>
  <c r="AX22" i="2"/>
  <c r="AX23" i="2"/>
  <c r="AX24" i="2"/>
  <c r="AX25" i="2"/>
  <c r="AX26" i="2"/>
  <c r="AX27" i="2"/>
  <c r="AW13" i="2"/>
  <c r="AX13" i="2" s="1"/>
  <c r="AW12" i="2"/>
  <c r="AX12" i="2" s="1"/>
  <c r="AE12" i="2"/>
  <c r="AH12" i="2" s="1"/>
  <c r="BB12" i="2" s="1"/>
  <c r="AI12" i="2" l="1"/>
  <c r="BC12" i="2" s="1"/>
  <c r="BA13" i="2"/>
  <c r="AZ13" i="2" s="1"/>
  <c r="AG14" i="2"/>
  <c r="BA14" i="2" s="1"/>
  <c r="AZ14" i="2" s="1"/>
  <c r="AG15" i="2"/>
  <c r="AG16" i="2"/>
  <c r="AG17" i="2"/>
  <c r="AG18" i="2"/>
  <c r="AG19" i="2"/>
  <c r="BA19" i="2" s="1"/>
  <c r="AZ19" i="2" s="1"/>
  <c r="AG20" i="2"/>
  <c r="AG21" i="2"/>
  <c r="BA21" i="2" s="1"/>
  <c r="AZ21" i="2" s="1"/>
  <c r="AG22" i="2"/>
  <c r="BA22" i="2" s="1"/>
  <c r="AZ22" i="2" s="1"/>
  <c r="AG23" i="2"/>
  <c r="BA23" i="2" s="1"/>
  <c r="AZ23" i="2" s="1"/>
  <c r="AG24" i="2"/>
  <c r="BA24" i="2" s="1"/>
  <c r="AZ24" i="2" s="1"/>
  <c r="AG25" i="2"/>
  <c r="BA25" i="2" s="1"/>
  <c r="AZ25" i="2" s="1"/>
  <c r="AG26" i="2"/>
  <c r="BA26" i="2" s="1"/>
  <c r="AZ26" i="2" s="1"/>
  <c r="AG27" i="2"/>
  <c r="BA27" i="2" s="1"/>
  <c r="AZ27" i="2" s="1"/>
  <c r="AG28" i="2"/>
  <c r="AG29" i="2"/>
  <c r="AG30" i="2"/>
  <c r="AG31" i="2"/>
  <c r="AG32" i="2"/>
  <c r="AG33" i="2"/>
  <c r="AG34" i="2"/>
  <c r="AG35" i="2"/>
  <c r="AG36" i="2"/>
  <c r="AG37" i="2"/>
  <c r="AG38" i="2"/>
  <c r="AG39" i="2"/>
  <c r="AG40" i="2"/>
  <c r="AG41" i="2"/>
  <c r="AG43" i="2"/>
  <c r="BA12" i="2"/>
  <c r="AZ12" i="2" s="1"/>
  <c r="AE13" i="2"/>
  <c r="AH13" i="2" s="1"/>
  <c r="AE14" i="2"/>
  <c r="AH14" i="2" s="1"/>
  <c r="AE15" i="2"/>
  <c r="AH15" i="2" s="1"/>
  <c r="AE16" i="2"/>
  <c r="AH16" i="2" s="1"/>
  <c r="AE17" i="2"/>
  <c r="AH17" i="2" s="1"/>
  <c r="AE18" i="2"/>
  <c r="AH18" i="2" s="1"/>
  <c r="AE19" i="2"/>
  <c r="AH19" i="2" s="1"/>
  <c r="AE20" i="2"/>
  <c r="AH20" i="2" s="1"/>
  <c r="AE21" i="2"/>
  <c r="AH21" i="2" s="1"/>
  <c r="AE22" i="2"/>
  <c r="AH22" i="2" s="1"/>
  <c r="AE23" i="2"/>
  <c r="AH23" i="2" s="1"/>
  <c r="AE24" i="2"/>
  <c r="AH24" i="2" s="1"/>
  <c r="AE25" i="2"/>
  <c r="AH25" i="2" s="1"/>
  <c r="AE26" i="2"/>
  <c r="AH26" i="2" s="1"/>
  <c r="AE27" i="2"/>
  <c r="AH27" i="2" s="1"/>
  <c r="AE28" i="2"/>
  <c r="AH28" i="2" s="1"/>
  <c r="AE29" i="2"/>
  <c r="AH29" i="2" s="1"/>
  <c r="AE30" i="2"/>
  <c r="AH30" i="2" s="1"/>
  <c r="AE31" i="2"/>
  <c r="AH31" i="2" s="1"/>
  <c r="AE32" i="2"/>
  <c r="AH32" i="2" s="1"/>
  <c r="AE33" i="2"/>
  <c r="AH33" i="2" s="1"/>
  <c r="AE34" i="2"/>
  <c r="AH34" i="2" s="1"/>
  <c r="AE35" i="2"/>
  <c r="AH35" i="2" s="1"/>
  <c r="AE36" i="2"/>
  <c r="AH36" i="2" s="1"/>
  <c r="AE37" i="2"/>
  <c r="AH37" i="2" s="1"/>
  <c r="AE38" i="2"/>
  <c r="AH38" i="2" s="1"/>
  <c r="AE39" i="2"/>
  <c r="AH39" i="2" s="1"/>
  <c r="AE40" i="2"/>
  <c r="AH40" i="2" s="1"/>
  <c r="AE41" i="2"/>
  <c r="AH41" i="2" s="1"/>
  <c r="AE42" i="2"/>
  <c r="AH42" i="2" s="1"/>
  <c r="AE43" i="2"/>
  <c r="AH43" i="2" s="1"/>
  <c r="AI43" i="2" l="1"/>
  <c r="BB43" i="2"/>
  <c r="AI39" i="2"/>
  <c r="BB39" i="2"/>
  <c r="AI35" i="2"/>
  <c r="BC35" i="2" s="1"/>
  <c r="BB35" i="2"/>
  <c r="AI31" i="2"/>
  <c r="BB31" i="2"/>
  <c r="AI27" i="2"/>
  <c r="BB27" i="2"/>
  <c r="AI23" i="2"/>
  <c r="BB23" i="2"/>
  <c r="AI19" i="2"/>
  <c r="BB19" i="2"/>
  <c r="AI15" i="2"/>
  <c r="BB15" i="2"/>
  <c r="AI42" i="2"/>
  <c r="BB42" i="2"/>
  <c r="AI38" i="2"/>
  <c r="BB38" i="2"/>
  <c r="AI34" i="2"/>
  <c r="BB34" i="2"/>
  <c r="AI30" i="2"/>
  <c r="BB30" i="2"/>
  <c r="AI26" i="2"/>
  <c r="BB26" i="2"/>
  <c r="AI22" i="2"/>
  <c r="BB22" i="2"/>
  <c r="AI14" i="2"/>
  <c r="BB14" i="2"/>
  <c r="AY13" i="2"/>
  <c r="AI41" i="2"/>
  <c r="BB41" i="2"/>
  <c r="AI37" i="2"/>
  <c r="BB37" i="2"/>
  <c r="AI33" i="2"/>
  <c r="BB33" i="2"/>
  <c r="AI29" i="2"/>
  <c r="BB29" i="2"/>
  <c r="AI25" i="2"/>
  <c r="BB25" i="2"/>
  <c r="AI21" i="2"/>
  <c r="BB21" i="2"/>
  <c r="AI17" i="2"/>
  <c r="BB17" i="2"/>
  <c r="AI13" i="2"/>
  <c r="BB13" i="2"/>
  <c r="AI18" i="2"/>
  <c r="BB18" i="2"/>
  <c r="AI40" i="2"/>
  <c r="BB40" i="2"/>
  <c r="AI36" i="2"/>
  <c r="BB36" i="2"/>
  <c r="AI32" i="2"/>
  <c r="BB32" i="2"/>
  <c r="AI28" i="2"/>
  <c r="BB28" i="2"/>
  <c r="AI24" i="2"/>
  <c r="BB24" i="2"/>
  <c r="AI20" i="2"/>
  <c r="BB20" i="2"/>
  <c r="AI16" i="2"/>
  <c r="BB16" i="2"/>
  <c r="AY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AW43" i="2"/>
  <c r="AX43" i="2" s="1"/>
  <c r="BA43" i="2" s="1"/>
  <c r="AZ43" i="2" s="1"/>
  <c r="AY43" i="2"/>
  <c r="AY42" i="2"/>
  <c r="AW42" i="2"/>
  <c r="AX42" i="2" s="1"/>
  <c r="AW41" i="2"/>
  <c r="AX41" i="2" s="1"/>
  <c r="BA41" i="2" s="1"/>
  <c r="AZ41" i="2" s="1"/>
  <c r="BC28" i="2" l="1"/>
  <c r="BC31" i="2"/>
  <c r="BC16" i="2"/>
  <c r="BC32" i="2"/>
  <c r="BC13" i="2"/>
  <c r="BC29" i="2"/>
  <c r="BC25" i="2"/>
  <c r="BC14" i="2"/>
  <c r="BC34" i="2"/>
  <c r="BC19" i="2"/>
  <c r="BC20" i="2"/>
  <c r="BC36" i="2"/>
  <c r="BC17" i="2"/>
  <c r="BC33" i="2"/>
  <c r="BC18" i="2"/>
  <c r="BC30" i="2"/>
  <c r="BC22" i="2"/>
  <c r="BC38" i="2"/>
  <c r="BC23" i="2"/>
  <c r="BC39" i="2"/>
  <c r="BC41" i="2"/>
  <c r="BE41" i="2" s="1"/>
  <c r="BC24" i="2"/>
  <c r="BC40" i="2"/>
  <c r="BC21" i="2"/>
  <c r="BC37" i="2"/>
  <c r="BC15" i="2"/>
  <c r="BC26" i="2"/>
  <c r="BC42" i="2"/>
  <c r="BC27" i="2"/>
  <c r="BC43" i="2"/>
  <c r="BE43" i="2"/>
  <c r="BE13" i="2"/>
  <c r="AY41" i="2"/>
  <c r="BE42" i="2" l="1"/>
  <c r="AW40" i="2" l="1"/>
  <c r="AX40" i="2" s="1"/>
  <c r="AY40" i="2"/>
  <c r="BA40" i="2" l="1"/>
  <c r="AZ40" i="2" s="1"/>
  <c r="BE40" i="2" l="1"/>
  <c r="AW39" i="2"/>
  <c r="AX39" i="2" s="1"/>
  <c r="BA39" i="2" s="1"/>
  <c r="AZ39" i="2" s="1"/>
  <c r="AY39" i="2"/>
  <c r="AW38" i="2"/>
  <c r="AX38" i="2" s="1"/>
  <c r="BA38" i="2" s="1"/>
  <c r="AZ38" i="2" s="1"/>
  <c r="AY38" i="2"/>
  <c r="AW37" i="2"/>
  <c r="AX37" i="2" s="1"/>
  <c r="BA37" i="2" s="1"/>
  <c r="AZ37" i="2" s="1"/>
  <c r="BE37" i="2" l="1"/>
  <c r="BE38" i="2"/>
  <c r="AY37" i="2"/>
  <c r="BE39" i="2" l="1"/>
  <c r="AW36" i="2"/>
  <c r="AX36" i="2" s="1"/>
  <c r="BA36" i="2" s="1"/>
  <c r="AZ36" i="2" s="1"/>
  <c r="AY36" i="2"/>
  <c r="AY35" i="2"/>
  <c r="AW35" i="2"/>
  <c r="AX35" i="2" s="1"/>
  <c r="BA35" i="2" s="1"/>
  <c r="AZ35" i="2" s="1"/>
  <c r="AW34" i="2"/>
  <c r="AX34" i="2" s="1"/>
  <c r="BA34" i="2" s="1"/>
  <c r="AZ34" i="2" s="1"/>
  <c r="AY34" i="2"/>
  <c r="AW33" i="2"/>
  <c r="AX33" i="2" s="1"/>
  <c r="BA33" i="2" s="1"/>
  <c r="AZ33" i="2" s="1"/>
  <c r="AW32" i="2"/>
  <c r="AX32" i="2" s="1"/>
  <c r="BA32" i="2" s="1"/>
  <c r="AZ32" i="2" s="1"/>
  <c r="AY32" i="2"/>
  <c r="BE34" i="2" l="1"/>
  <c r="BE36" i="2"/>
  <c r="BE33" i="2"/>
  <c r="BE32" i="2"/>
  <c r="AY33" i="2"/>
  <c r="BE35" i="2" l="1"/>
  <c r="AY31" i="2"/>
  <c r="AW31" i="2"/>
  <c r="AX31" i="2" s="1"/>
  <c r="BA31" i="2" s="1"/>
  <c r="AZ31" i="2" s="1"/>
  <c r="AY30" i="2"/>
  <c r="AW30" i="2"/>
  <c r="AX30" i="2" s="1"/>
  <c r="BA30" i="2" s="1"/>
  <c r="AZ30" i="2" s="1"/>
  <c r="AY29" i="2"/>
  <c r="AW29" i="2"/>
  <c r="AX29" i="2" s="1"/>
  <c r="BA29" i="2" s="1"/>
  <c r="AZ29" i="2" s="1"/>
  <c r="BE30" i="2" l="1"/>
  <c r="BE29" i="2"/>
  <c r="BE31" i="2"/>
  <c r="AW28" i="2" l="1"/>
  <c r="AX28" i="2" s="1"/>
  <c r="AY28" i="2"/>
  <c r="BA28" i="2" l="1"/>
  <c r="AZ28" i="2" s="1"/>
  <c r="BE28" i="2" l="1"/>
  <c r="AW20" i="2" l="1"/>
  <c r="AX20" i="2" s="1"/>
  <c r="BA20" i="2" s="1"/>
  <c r="AZ20" i="2" s="1"/>
  <c r="AY20" i="2"/>
  <c r="BE20" i="2" l="1"/>
  <c r="AW18" i="2" l="1"/>
  <c r="AX18" i="2" s="1"/>
  <c r="BA18" i="2" s="1"/>
  <c r="AZ18" i="2" s="1"/>
  <c r="AY18" i="2"/>
  <c r="AW17" i="2"/>
  <c r="AX17" i="2" s="1"/>
  <c r="BA17" i="2" s="1"/>
  <c r="AZ17" i="2" s="1"/>
  <c r="AW16" i="2"/>
  <c r="AX16" i="2" s="1"/>
  <c r="BA16" i="2" s="1"/>
  <c r="AZ16" i="2" s="1"/>
  <c r="BE18" i="2" l="1"/>
  <c r="BE16" i="2"/>
  <c r="BE17" i="2"/>
  <c r="AY17" i="2"/>
  <c r="AY16" i="2"/>
  <c r="AW15" i="2" l="1"/>
  <c r="AX15" i="2" s="1"/>
  <c r="BA15" i="2" s="1"/>
  <c r="AZ15" i="2" s="1"/>
  <c r="AY15" i="2"/>
  <c r="BE15" i="2" l="1"/>
  <c r="AW14" i="2" l="1"/>
  <c r="AX14" i="2" s="1"/>
  <c r="AY14" i="2"/>
  <c r="BE14" i="2" l="1"/>
  <c r="J5" i="4" l="1"/>
  <c r="C12" i="2"/>
  <c r="B12" i="2"/>
  <c r="J71" i="4" l="1"/>
  <c r="J70" i="4"/>
  <c r="J69" i="4"/>
  <c r="J68" i="4"/>
  <c r="J67" i="4"/>
  <c r="J66" i="4"/>
  <c r="J65" i="4"/>
  <c r="J64" i="4"/>
  <c r="J63" i="4"/>
  <c r="J62" i="4"/>
  <c r="J61" i="4"/>
  <c r="J60" i="4"/>
  <c r="J59" i="4"/>
  <c r="J58" i="4"/>
  <c r="J57" i="4"/>
  <c r="J56" i="4"/>
  <c r="J55" i="4"/>
  <c r="J54" i="4"/>
  <c r="J53" i="4"/>
  <c r="J52" i="4"/>
  <c r="J51" i="4"/>
  <c r="J50" i="4"/>
  <c r="J49" i="4"/>
  <c r="J48" i="4"/>
  <c r="J47" i="4"/>
  <c r="BD44" i="2" l="1"/>
  <c r="AJ44" i="2"/>
  <c r="BD12" i="2"/>
  <c r="AJ35" i="2"/>
  <c r="AJ12" i="2"/>
  <c r="AJ28" i="2"/>
  <c r="BD13" i="2"/>
  <c r="AJ34" i="2"/>
  <c r="AJ17" i="2"/>
  <c r="AJ13" i="2"/>
  <c r="AJ19" i="2"/>
  <c r="AJ43" i="2"/>
  <c r="AJ26" i="2"/>
  <c r="AJ30" i="2"/>
  <c r="AJ42" i="2"/>
  <c r="AJ41" i="2"/>
  <c r="AJ37" i="2"/>
  <c r="AJ27" i="2"/>
  <c r="AJ21" i="2"/>
  <c r="AJ15" i="2"/>
  <c r="AJ14" i="2"/>
  <c r="BD41" i="2"/>
  <c r="BD42" i="2"/>
  <c r="AJ31" i="2"/>
  <c r="AJ29" i="2"/>
  <c r="AJ33" i="2"/>
  <c r="AJ22" i="2"/>
  <c r="AJ38" i="2"/>
  <c r="AJ32" i="2"/>
  <c r="AJ23" i="2"/>
  <c r="BD21" i="2"/>
  <c r="AJ16" i="2"/>
  <c r="BD25" i="2"/>
  <c r="AJ20" i="2"/>
  <c r="AJ18" i="2"/>
  <c r="AJ24" i="2"/>
  <c r="AJ36" i="2"/>
  <c r="AJ39" i="2"/>
  <c r="AJ40" i="2"/>
  <c r="AJ25" i="2"/>
  <c r="BD27" i="2"/>
  <c r="BD43" i="2"/>
  <c r="BD19" i="2"/>
  <c r="BD23" i="2"/>
  <c r="BD24" i="2"/>
  <c r="BD26" i="2"/>
  <c r="BD22" i="2"/>
  <c r="BD40" i="2"/>
  <c r="BD39" i="2"/>
  <c r="BD38" i="2"/>
  <c r="BD37" i="2"/>
  <c r="BD36" i="2"/>
  <c r="BD35" i="2"/>
  <c r="BD33" i="2"/>
  <c r="BD34" i="2"/>
  <c r="BD32" i="2"/>
  <c r="BD29" i="2"/>
  <c r="BD31" i="2"/>
  <c r="BD30" i="2"/>
  <c r="BD28" i="2"/>
  <c r="BD20" i="2"/>
  <c r="BD17" i="2"/>
  <c r="BD16" i="2"/>
  <c r="BD18" i="2"/>
  <c r="BD15" i="2"/>
  <c r="BD14" i="2"/>
  <c r="I157" i="5"/>
  <c r="J29" i="4" l="1"/>
  <c r="J15" i="4"/>
  <c r="J16" i="4"/>
  <c r="J17" i="4"/>
  <c r="J18" i="4"/>
  <c r="J19" i="4"/>
  <c r="J20" i="4"/>
  <c r="J21" i="4"/>
  <c r="J22" i="4"/>
  <c r="J23" i="4"/>
  <c r="J24" i="4"/>
  <c r="J25" i="4"/>
  <c r="J26" i="4"/>
  <c r="J27" i="4"/>
  <c r="J28" i="4"/>
  <c r="J10" i="4"/>
  <c r="J11" i="4"/>
  <c r="J12" i="4"/>
  <c r="J13" i="4"/>
  <c r="J14" i="4"/>
  <c r="AK23" i="4" l="1"/>
  <c r="AK22" i="4"/>
  <c r="AK21" i="4"/>
  <c r="AK20" i="4"/>
  <c r="AK19" i="4"/>
  <c r="AK18" i="4"/>
  <c r="AK17" i="4"/>
  <c r="AK16" i="4"/>
  <c r="AK15" i="4"/>
  <c r="AH13" i="4"/>
  <c r="AH12" i="4"/>
  <c r="AH11" i="4"/>
  <c r="AH10" i="4"/>
  <c r="AH9" i="4"/>
  <c r="J9" i="4"/>
  <c r="AH8" i="4"/>
  <c r="J8" i="4"/>
  <c r="AH7" i="4"/>
  <c r="J7" i="4"/>
  <c r="AH6" i="4"/>
  <c r="J6" i="4"/>
  <c r="AH5" i="4"/>
  <c r="N139" i="6" l="1"/>
  <c r="N138" i="6"/>
  <c r="N137" i="6"/>
  <c r="N107" i="6"/>
  <c r="N136" i="6"/>
  <c r="N131" i="6"/>
  <c r="N129" i="6"/>
  <c r="N124" i="6"/>
  <c r="N121" i="6"/>
  <c r="N120" i="6"/>
  <c r="N113" i="6"/>
  <c r="N112" i="6"/>
  <c r="N130" i="6"/>
  <c r="N128" i="6"/>
  <c r="N115" i="6"/>
  <c r="N122" i="6"/>
  <c r="N114" i="6"/>
  <c r="N123" i="6"/>
  <c r="N108" i="6"/>
  <c r="N135" i="6"/>
  <c r="N134" i="6"/>
  <c r="N126" i="6"/>
  <c r="N118" i="6"/>
  <c r="N110" i="6"/>
  <c r="N127" i="6"/>
  <c r="N119" i="6"/>
  <c r="N111" i="6"/>
  <c r="N133" i="6"/>
  <c r="N125" i="6"/>
  <c r="N117" i="6"/>
  <c r="N109" i="6"/>
  <c r="N132" i="6"/>
  <c r="N11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Yanet</author>
    <author>Gloria Cecilia Gutierrez Zapata</author>
    <author>Jhon Fredy Duque Castano</author>
    <author>Olga Lucia Llanos Orozco</author>
    <author>Nancy Patricia Montoya Arbelaez</author>
  </authors>
  <commentList>
    <comment ref="A17" authorId="0" shapeId="0" xr:uid="{00000000-0006-0000-0000-000001000000}">
      <text>
        <r>
          <rPr>
            <sz val="9"/>
            <color indexed="81"/>
            <rFont val="Tahoma"/>
            <family val="2"/>
          </rPr>
          <t xml:space="preserve">
Elegir el nombre del proceso tal como aparece en la caracterización</t>
        </r>
      </text>
    </comment>
    <comment ref="C17" authorId="0" shapeId="0" xr:uid="{00000000-0006-0000-0000-000002000000}">
      <text>
        <r>
          <rPr>
            <b/>
            <sz val="12"/>
            <color indexed="81"/>
            <rFont val="Arial"/>
            <family val="2"/>
          </rPr>
          <t>Registrar el objetivo que se encuentra en la ultima versión de la caracterización de cada proceso.</t>
        </r>
      </text>
    </comment>
    <comment ref="D17" authorId="0" shapeId="0" xr:uid="{00000000-0006-0000-0000-000003000000}">
      <text>
        <r>
          <rPr>
            <b/>
            <sz val="18"/>
            <color indexed="81"/>
            <rFont val="Arial"/>
            <family val="2"/>
          </rPr>
          <t>Cargo direccionador del proceso, el cual se encuentra en la caracterización del proceso como responsable(s).</t>
        </r>
      </text>
    </comment>
    <comment ref="E17" authorId="1" shapeId="0" xr:uid="{00000000-0006-0000-0000-000004000000}">
      <text>
        <r>
          <rPr>
            <b/>
            <sz val="9"/>
            <color indexed="81"/>
            <rFont val="Tahoma"/>
            <family val="2"/>
          </rPr>
          <t>Yanet:</t>
        </r>
        <r>
          <rPr>
            <sz val="9"/>
            <color indexed="81"/>
            <rFont val="Tahoma"/>
            <family val="2"/>
          </rPr>
          <t xml:space="preserve">
Estructura para redactar el riesgo           Riesgo= Impacto (Qué) + Causa Inmediata (como) + Causa Raiz (por qué). El impacto + causa inmediata= lo que puede ocurrir.</t>
        </r>
      </text>
    </comment>
    <comment ref="F17" authorId="0" shapeId="0" xr:uid="{00000000-0006-0000-0000-000005000000}">
      <text>
        <r>
          <rPr>
            <u/>
            <sz val="14"/>
            <color indexed="81"/>
            <rFont val="Arial"/>
            <family val="2"/>
          </rPr>
          <t xml:space="preserve">Circunstancias o situaciones más evidentes sobre las cuales see presenta el riesgo, las mismas no constituyen la causa principal o base para que se presente el riesgo. </t>
        </r>
      </text>
    </comment>
    <comment ref="G17" authorId="1" shapeId="0" xr:uid="{00000000-0006-0000-0000-000006000000}">
      <text>
        <r>
          <rPr>
            <b/>
            <sz val="9"/>
            <color indexed="81"/>
            <rFont val="Tahoma"/>
            <family val="2"/>
          </rPr>
          <t>Yanet:</t>
        </r>
        <r>
          <rPr>
            <sz val="9"/>
            <color indexed="81"/>
            <rFont val="Tahoma"/>
            <family val="2"/>
          </rPr>
          <t xml:space="preserve">
Es la causa principal o básica, corresponden a las razones por las cuales se puede presentar el riesgo, son la base para la definición de controles. </t>
        </r>
      </text>
    </comment>
    <comment ref="I17" authorId="1" shapeId="0" xr:uid="{00000000-0006-0000-0000-000007000000}">
      <text>
        <r>
          <rPr>
            <b/>
            <sz val="9"/>
            <color indexed="81"/>
            <rFont val="Tahoma"/>
            <family val="2"/>
          </rPr>
          <t>Yanet:</t>
        </r>
        <r>
          <rPr>
            <sz val="9"/>
            <color indexed="81"/>
            <rFont val="Tahoma"/>
            <family val="2"/>
          </rPr>
          <t xml:space="preserve">
Revisar la definición de las  categorías en la hoja conceptos guías. </t>
        </r>
      </text>
    </comment>
    <comment ref="J17" authorId="2" shapeId="0" xr:uid="{00000000-0006-0000-0000-000008000000}">
      <text>
        <r>
          <rPr>
            <sz val="14"/>
            <color indexed="81"/>
            <rFont val="Arial"/>
            <family val="2"/>
          </rPr>
          <t>Revisar la tabla de frecuencia en la pestaña "Conceptos".</t>
        </r>
      </text>
    </comment>
    <comment ref="K17" authorId="1" shapeId="0" xr:uid="{00000000-0006-0000-0000-000009000000}">
      <text>
        <r>
          <rPr>
            <b/>
            <sz val="9"/>
            <color indexed="81"/>
            <rFont val="Tahoma"/>
            <family val="2"/>
          </rPr>
          <t>Yanet:</t>
        </r>
        <r>
          <rPr>
            <sz val="9"/>
            <color indexed="81"/>
            <rFont val="Tahoma"/>
            <family val="2"/>
          </rPr>
          <t xml:space="preserve">
campo calculado automaticamente.
Nota: no modificar manualmente.</t>
        </r>
      </text>
    </comment>
    <comment ref="L17" authorId="2" shapeId="0" xr:uid="{00000000-0006-0000-0000-00000A000000}">
      <text>
        <r>
          <rPr>
            <sz val="14"/>
            <color indexed="81"/>
            <rFont val="Arial"/>
            <family val="2"/>
          </rPr>
          <t xml:space="preserve">Revisar los criterios para calificar el impacto, los cuales se encuentran en la pestaña de "Conceptos Guía".
</t>
        </r>
      </text>
    </comment>
    <comment ref="M17" authorId="2" shapeId="0" xr:uid="{00000000-0006-0000-0000-00000B000000}">
      <text>
        <r>
          <rPr>
            <b/>
            <sz val="14"/>
            <color indexed="81"/>
            <rFont val="Arial"/>
            <family val="2"/>
          </rPr>
          <t>campo calculado automaticamente.
Nota: no modificar manualmente.</t>
        </r>
        <r>
          <rPr>
            <sz val="9"/>
            <color indexed="81"/>
            <rFont val="Tahoma"/>
            <family val="2"/>
          </rPr>
          <t xml:space="preserve">
</t>
        </r>
      </text>
    </comment>
    <comment ref="O17" authorId="2" shapeId="0" xr:uid="{00000000-0006-0000-0000-00000C000000}">
      <text>
        <r>
          <rPr>
            <b/>
            <sz val="14"/>
            <color indexed="81"/>
            <rFont val="Arial"/>
            <family val="2"/>
          </rPr>
          <t>campo calculado automaticamente.
Nota: no modificar manualmente.</t>
        </r>
        <r>
          <rPr>
            <sz val="9"/>
            <color indexed="81"/>
            <rFont val="Tahoma"/>
            <family val="2"/>
          </rPr>
          <t xml:space="preserve">
</t>
        </r>
      </text>
    </comment>
    <comment ref="Q17" authorId="3" shapeId="0" xr:uid="{00000000-0006-0000-0000-00000D000000}">
      <text>
        <r>
          <rPr>
            <b/>
            <sz val="9"/>
            <color indexed="81"/>
            <rFont val="Tahoma"/>
            <family val="2"/>
          </rPr>
          <t>Debe tener una periodicidad definida para su
ejecución.</t>
        </r>
      </text>
    </comment>
    <comment ref="R17" authorId="3" shapeId="0" xr:uid="{00000000-0006-0000-0000-00000E000000}">
      <text>
        <r>
          <rPr>
            <sz val="9"/>
            <color indexed="81"/>
            <rFont val="Tahoma"/>
            <family val="2"/>
          </rPr>
          <t>Esta evidencia ayuda
a que se pueda revisar la misma información por parte de un tercero
y llegue a la misma conclusión de quien ejecutó el control y se pueda
evaluar que el control realmente fue ejecutado de acuerdo con los
parámetros establecidos.</t>
        </r>
      </text>
    </comment>
    <comment ref="T17" authorId="4" shapeId="0" xr:uid="{00000000-0006-0000-0000-00000F000000}">
      <text>
        <r>
          <rPr>
            <b/>
            <sz val="10"/>
            <color rgb="FF000000"/>
            <rFont val="Arial"/>
            <family val="2"/>
          </rPr>
          <t xml:space="preserve">Clasificacion de las actividades de control:
1. Preventivos: </t>
        </r>
        <r>
          <rPr>
            <sz val="10"/>
            <color rgb="FF000000"/>
            <rFont val="Arial"/>
            <family val="2"/>
          </rPr>
          <t>Controles diseñados para evitar que se materialice el riesgo.</t>
        </r>
        <r>
          <rPr>
            <b/>
            <sz val="10"/>
            <color rgb="FF000000"/>
            <rFont val="Arial"/>
            <family val="2"/>
          </rPr>
          <t xml:space="preserve">
2. Detectivos: </t>
        </r>
        <r>
          <rPr>
            <sz val="10"/>
            <color rgb="FF000000"/>
            <rFont val="Arial"/>
            <family val="2"/>
          </rPr>
          <t xml:space="preserve">Buscan identificar un evento o resultado no previsto despues que se haya producido.
</t>
        </r>
        <r>
          <rPr>
            <sz val="14"/>
            <color rgb="FF000000"/>
            <rFont val="Arial"/>
            <family val="2"/>
          </rPr>
          <t xml:space="preserve">
</t>
        </r>
      </text>
    </comment>
    <comment ref="AG17" authorId="5" shapeId="0" xr:uid="{00000000-0006-0000-0000-000010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H17" authorId="5" shapeId="0" xr:uid="{00000000-0006-0000-0000-000011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I17" authorId="5" shapeId="0" xr:uid="{00000000-0006-0000-0000-000012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J17" authorId="5" shapeId="0" xr:uid="{00000000-0006-0000-0000-000013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K17" authorId="5" shapeId="0" xr:uid="{00000000-0006-0000-0000-000014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L17" authorId="5" shapeId="0" xr:uid="{00000000-0006-0000-0000-000015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M17" authorId="5" shapeId="0" xr:uid="{00000000-0006-0000-0000-000016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N17" authorId="5" shapeId="0" xr:uid="{00000000-0006-0000-0000-000017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O17" authorId="5" shapeId="0" xr:uid="{00000000-0006-0000-0000-000018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P17" authorId="5" shapeId="0" xr:uid="{00000000-0006-0000-0000-000019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Q17" authorId="5" shapeId="0" xr:uid="{00000000-0006-0000-0000-00001A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R17" authorId="5" shapeId="0" xr:uid="{00000000-0006-0000-0000-00001B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Gloria Cecilia Gutierrez Zapata</author>
    <author>Jhon Fredy Duque Castano</author>
    <author>Olga Lucia Llanos Orozco</author>
  </authors>
  <commentList>
    <comment ref="BP8" authorId="0" shapeId="0" xr:uid="{00000000-0006-0000-0100-000001000000}">
      <text>
        <r>
          <rPr>
            <b/>
            <sz val="9"/>
            <color indexed="81"/>
            <rFont val="Tahoma"/>
            <family val="2"/>
          </rPr>
          <t>Elcy del Carmen Montoya Perez:</t>
        </r>
        <r>
          <rPr>
            <sz val="9"/>
            <color indexed="81"/>
            <rFont val="Tahoma"/>
            <family val="2"/>
          </rPr>
          <t xml:space="preserve">
</t>
        </r>
      </text>
    </comment>
    <comment ref="A11" authorId="0" shapeId="0" xr:uid="{00000000-0006-0000-0100-000002000000}">
      <text>
        <r>
          <rPr>
            <sz val="9"/>
            <color indexed="81"/>
            <rFont val="Tahoma"/>
            <family val="2"/>
          </rPr>
          <t xml:space="preserve">
Seleccione el nombre del proceso tal como aparece en la caracterizacón del proceso </t>
        </r>
      </text>
    </comment>
    <comment ref="B11" authorId="0" shapeId="0" xr:uid="{00000000-0006-0000-0100-000003000000}">
      <text>
        <r>
          <rPr>
            <b/>
            <sz val="12"/>
            <color indexed="81"/>
            <rFont val="Arial"/>
            <family val="2"/>
          </rPr>
          <t>Registrar el objetivo que se encuentra en la ultima versión de la caracterización de cada proceso.</t>
        </r>
      </text>
    </comment>
    <comment ref="C11" authorId="0" shapeId="0" xr:uid="{00000000-0006-0000-0100-000004000000}">
      <text>
        <r>
          <rPr>
            <b/>
            <sz val="18"/>
            <color indexed="81"/>
            <rFont val="Arial"/>
            <family val="2"/>
          </rPr>
          <t>Cargo direccionador del proceso, el cual se encuentra en la caracterización del proceso como responsable(s).</t>
        </r>
      </text>
    </comment>
    <comment ref="D11" authorId="1" shapeId="0" xr:uid="{00000000-0006-0000-0100-00000500000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I11" authorId="0" shapeId="0" xr:uid="{00000000-0006-0000-0100-000006000000}">
      <text>
        <r>
          <rPr>
            <b/>
            <sz val="18"/>
            <color indexed="81"/>
            <rFont val="Arial"/>
            <family val="2"/>
          </rPr>
          <t>Según lista desplegable, y definir según descripción de las tipologías (pestaña "Conceptos").</t>
        </r>
      </text>
    </comment>
    <comment ref="J11" authorId="0" shapeId="0" xr:uid="{00000000-0006-0000-0100-00000700000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K11" authorId="0" shapeId="0" xr:uid="{00000000-0006-0000-0100-00000800000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F11" authorId="1" shapeId="0" xr:uid="{00000000-0006-0000-0100-00000900000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H11" authorId="1" shapeId="0" xr:uid="{00000000-0006-0000-0100-00000A00000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I11" authorId="1" shapeId="0" xr:uid="{00000000-0006-0000-0100-00000B000000}">
      <text>
        <r>
          <rPr>
            <b/>
            <sz val="14"/>
            <color indexed="81"/>
            <rFont val="Arial"/>
            <family val="2"/>
          </rPr>
          <t>campo calculado automaticamente.
Nota: no modificar manualmente.</t>
        </r>
        <r>
          <rPr>
            <sz val="9"/>
            <color indexed="81"/>
            <rFont val="Tahoma"/>
            <family val="2"/>
          </rPr>
          <t xml:space="preserve">
</t>
        </r>
      </text>
    </comment>
    <comment ref="AJ11" authorId="1" shapeId="0" xr:uid="{00000000-0006-0000-0100-00000C000000}">
      <text>
        <r>
          <rPr>
            <sz val="14"/>
            <color indexed="81"/>
            <rFont val="Arial"/>
            <family val="2"/>
          </rPr>
          <t xml:space="preserve">
Ubicación del riesgo en la zona de calor, campo calculado automaticamente.
Nota: no modificar manualmente.</t>
        </r>
      </text>
    </comment>
    <comment ref="AK11" authorId="2" shapeId="0" xr:uid="{00000000-0006-0000-0100-00000D000000}">
      <text>
        <r>
          <rPr>
            <b/>
            <sz val="9"/>
            <color indexed="81"/>
            <rFont val="Tahoma"/>
            <family val="2"/>
          </rPr>
          <t xml:space="preserve">Debe indicar cuál es el propósito del control.
</t>
        </r>
        <r>
          <rPr>
            <sz val="9"/>
            <color indexed="81"/>
            <rFont val="Tahoma"/>
            <family val="2"/>
          </rPr>
          <t xml:space="preserve">
</t>
        </r>
      </text>
    </comment>
    <comment ref="AL11" authorId="2" shapeId="0" xr:uid="{00000000-0006-0000-0100-00000E000000}">
      <text>
        <r>
          <rPr>
            <b/>
            <sz val="9"/>
            <color indexed="81"/>
            <rFont val="Tahoma"/>
            <family val="2"/>
          </rPr>
          <t>Debe indicar qué pasa con las observaciones o
desviaciones resultantes de ejecutar el control.</t>
        </r>
      </text>
    </comment>
    <comment ref="AM11" authorId="2" shapeId="0" xr:uid="{00000000-0006-0000-0100-00000F000000}">
      <text>
        <r>
          <rPr>
            <b/>
            <sz val="9"/>
            <color indexed="81"/>
            <rFont val="Tahoma"/>
            <family val="2"/>
          </rPr>
          <t>Debe dejar evidencia de la ejecución del control.</t>
        </r>
        <r>
          <rPr>
            <sz val="9"/>
            <color indexed="81"/>
            <rFont val="Tahoma"/>
            <family val="2"/>
          </rPr>
          <t xml:space="preserve">
</t>
        </r>
      </text>
    </comment>
    <comment ref="AN11" authorId="0" shapeId="0" xr:uid="{00000000-0006-0000-0100-00001000000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O11" authorId="3" shapeId="0" xr:uid="{00000000-0006-0000-0100-00001100000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<sst xmlns="http://schemas.openxmlformats.org/spreadsheetml/2006/main" count="4195" uniqueCount="1222">
  <si>
    <t xml:space="preserve">MATRIZ GESTIÓN DEL RIESGO </t>
  </si>
  <si>
    <t>F-MC-20</t>
  </si>
  <si>
    <t xml:space="preserve">MATRIZ GESTIÓN DE RIESGO </t>
  </si>
  <si>
    <t>Versión 06
Fecha de Actualización:  12/08/2024</t>
  </si>
  <si>
    <t>IDENTIFICACIÓN DEL RIESGO</t>
  </si>
  <si>
    <t>ANALISIS DE RIESGOS</t>
  </si>
  <si>
    <t>EVALUACIÓN DE RIESGOS</t>
  </si>
  <si>
    <t>MONITOREO Y REVISIÓN DE RIESGOS</t>
  </si>
  <si>
    <t xml:space="preserve">ESTADO </t>
  </si>
  <si>
    <t>CRITERIOS DE EVALUACIÓN DEL CONTROL</t>
  </si>
  <si>
    <t>DISEÑO DE CONTROLES</t>
  </si>
  <si>
    <t>ATRIBUTO EFICIENCIA</t>
  </si>
  <si>
    <t xml:space="preserve">ATRIBUTO INFORMATIVO </t>
  </si>
  <si>
    <t>Seguimiento primer bimestre</t>
  </si>
  <si>
    <t>Seguimiento segundo bimestre</t>
  </si>
  <si>
    <t>Seguimiento tercer bimestre</t>
  </si>
  <si>
    <t>Seguimiento cuarto bimestre</t>
  </si>
  <si>
    <t>Seguimiento quinto bimestre</t>
  </si>
  <si>
    <t>Seguimiento sexto bimestre</t>
  </si>
  <si>
    <t>PROCESO</t>
  </si>
  <si>
    <t xml:space="preserve">ÍTEM DEL RIESGO </t>
  </si>
  <si>
    <t>OBJETIVO DEL PROCESO</t>
  </si>
  <si>
    <t>LÍDER DEL PROCESO</t>
  </si>
  <si>
    <t>RIESGO</t>
  </si>
  <si>
    <t>CAUSA INMEDIATA</t>
  </si>
  <si>
    <t>CAUSA RAIZ</t>
  </si>
  <si>
    <t xml:space="preserve">CLASE DE RIESGO </t>
  </si>
  <si>
    <t>CLASIFICACIÓN DEL RIESGO</t>
  </si>
  <si>
    <t>PROBABILIDAD RIESGO INHERENTE</t>
  </si>
  <si>
    <t>Nivel P</t>
  </si>
  <si>
    <t xml:space="preserve"> IMPACTO RIESGO INHERENTE</t>
  </si>
  <si>
    <t>Nivel I</t>
  </si>
  <si>
    <t>NIVEL O ZONA DE RIESGO INHERENTE</t>
  </si>
  <si>
    <t>Valor Zona de Riesgo</t>
  </si>
  <si>
    <t xml:space="preserve">DESCRIPCIÓN DEL CONTROL 
Estructura para la descripción del control: 
Responsable (cargo) + periodicidad + acción (verbo rector, fuerte que indique acción -verifica, valida, coteja, compara) + como se realiza el control (en el como debe incluirse si el control es manual o automático) + que pasa con la desviación del control + evidencia del control. 
Para cada causa debe existir un control. Un control puede ser tan eficiente que me ayude a mitigar varias causas, en estos casos se repite el control, asociado de manera independiente a la causa específica.
</t>
  </si>
  <si>
    <t>Periodicidad de Ejecución del Control</t>
  </si>
  <si>
    <t>Evidencia Ejecución del Control</t>
  </si>
  <si>
    <t>IMPLEMENTACIÓN DE LOS CONTROLES</t>
  </si>
  <si>
    <t>TIPOLOGIA DEL CONTROL</t>
  </si>
  <si>
    <t xml:space="preserve">TIPO </t>
  </si>
  <si>
    <t xml:space="preserve">IMPLEMENTACIÓN </t>
  </si>
  <si>
    <t xml:space="preserve">DOCUMENTACIÓN </t>
  </si>
  <si>
    <t xml:space="preserve">FRECUENCIA </t>
  </si>
  <si>
    <t xml:space="preserve">EVIDENCIA </t>
  </si>
  <si>
    <t xml:space="preserve">PROBABABILIDAD RESIDUAL </t>
  </si>
  <si>
    <t>PROBABILIDAD RIESGO RESIDUAL</t>
  </si>
  <si>
    <t>IMPACTO RIESGO RESIDUAL</t>
  </si>
  <si>
    <t>ZONA DE RIESGO RESIDUAL</t>
  </si>
  <si>
    <t>Tratamiento del Riesgo</t>
  </si>
  <si>
    <t>Materializó</t>
  </si>
  <si>
    <r>
      <t xml:space="preserve">Observación </t>
    </r>
    <r>
      <rPr>
        <sz val="10"/>
        <color theme="1"/>
        <rFont val="Arial"/>
        <family val="2"/>
      </rPr>
      <t xml:space="preserve"> (en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</si>
  <si>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r>
      <t xml:space="preserve">Observación </t>
    </r>
    <r>
      <rPr>
        <sz val="10"/>
        <color theme="1"/>
        <rFont val="Arial"/>
        <family val="2"/>
      </rPr>
      <t xml:space="preserve"> (en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</si>
  <si>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 xml:space="preserve">Planeación Organizacional </t>
  </si>
  <si>
    <t>PO-RG1-CUA1-CON1</t>
  </si>
  <si>
    <t xml:space="preserve">1, Posibilidad de afectación reputacional por informes y/o reportes que incumplen los requisitos;   debido a información incorrecta. </t>
  </si>
  <si>
    <t xml:space="preserve">Por informes y/o reportes que incumplen los requisitos </t>
  </si>
  <si>
    <t xml:space="preserve">Debido a información incorrecta. </t>
  </si>
  <si>
    <t xml:space="preserve">Gestión </t>
  </si>
  <si>
    <t>Ejecución y administración de procesos</t>
  </si>
  <si>
    <t xml:space="preserve">Alta </t>
  </si>
  <si>
    <t>Mayor</t>
  </si>
  <si>
    <t>ALTO</t>
  </si>
  <si>
    <r>
      <t xml:space="preserve">El profesional universitario de la  OAP, de forma maual, cada que deba emitirse un reporte </t>
    </r>
    <r>
      <rPr>
        <b/>
        <sz val="10"/>
        <color rgb="FF000000"/>
        <rFont val="Arial"/>
        <family val="2"/>
      </rPr>
      <t>verificará;</t>
    </r>
    <r>
      <rPr>
        <sz val="10"/>
        <color rgb="FF000000"/>
        <rFont val="Arial"/>
        <family val="2"/>
      </rPr>
      <t xml:space="preserve"> que la información entregada por las áreas cumpla con los requisitos de acuerdo con el tipo de informe y que corresponda a los soportes que dan respuesta a la trazabilidad de lo solicitado; en caso de encontrarse diferencias se enviará correo al área respectiva para que realice los ajustes pertinentes. Como evidencia queda el correo electrónico de la verificación.</t>
    </r>
  </si>
  <si>
    <t>Cada que se requiera un informe</t>
  </si>
  <si>
    <t>Correo electrónico</t>
  </si>
  <si>
    <t>Manual</t>
  </si>
  <si>
    <t>Preventivo</t>
  </si>
  <si>
    <t>Sin Documentar</t>
  </si>
  <si>
    <t>Continua</t>
  </si>
  <si>
    <t xml:space="preserve">Con Registro </t>
  </si>
  <si>
    <t xml:space="preserve">Baja </t>
  </si>
  <si>
    <t xml:space="preserve">ALTO </t>
  </si>
  <si>
    <t>Reducir</t>
  </si>
  <si>
    <t>NO</t>
  </si>
  <si>
    <t>ACTIVO</t>
  </si>
  <si>
    <t>PO-RG2-CAU1-CON1</t>
  </si>
  <si>
    <r>
      <t>2. Posibilidad de afectación reputacional</t>
    </r>
    <r>
      <rPr>
        <sz val="10"/>
        <color rgb="FF000000"/>
        <rFont val="Arial"/>
        <family val="2"/>
      </rPr>
      <t xml:space="preserve">  </t>
    </r>
    <r>
      <rPr>
        <b/>
        <sz val="10"/>
        <color rgb="FF000000"/>
        <rFont val="Arial"/>
        <family val="2"/>
      </rPr>
      <t>por inoportuno seguimiento al Plan de Desarrollo y demás planes institucionales</t>
    </r>
    <r>
      <rPr>
        <sz val="10"/>
        <color rgb="FF000000"/>
        <rFont val="Arial"/>
        <family val="2"/>
      </rPr>
      <t xml:space="preserve"> </t>
    </r>
    <r>
      <rPr>
        <b/>
        <sz val="10"/>
        <color rgb="FF000000"/>
        <rFont val="Arial"/>
        <family val="2"/>
      </rPr>
      <t>debido a incumplimiento de cronogramas establecidos.</t>
    </r>
  </si>
  <si>
    <t>Por inoportuno seguimiento al Plan de Desarrollo y demás planes institucionales</t>
  </si>
  <si>
    <t>Debido a incumplimiento de cronogramas establecidos.</t>
  </si>
  <si>
    <r>
      <t xml:space="preserve">El Jefe de  la OAP de forma manual, mínimo una vez al mes   </t>
    </r>
    <r>
      <rPr>
        <b/>
        <sz val="10"/>
        <color rgb="FF000000"/>
        <rFont val="Arial"/>
        <family val="2"/>
      </rPr>
      <t>verifica</t>
    </r>
    <r>
      <rPr>
        <sz val="10"/>
        <color rgb="FF000000"/>
        <rFont val="Arial"/>
        <family val="2"/>
      </rPr>
      <t xml:space="preserve"> el cumplimiento  del cronograma de los reportes o informes a entregar; en el marco de reunión de seguimiento con el equipo de trabajo, para ello tiene encuenta el cronograma establecido vs la información reportada por el personal del área.   En caso de haber incumplimientos se designará responsables de apoyo para requerir a las áreas la información; como evidencia del control queda el correo electrónico del jefe de planeación con la verificación del cronograma.    </t>
    </r>
  </si>
  <si>
    <t>Minimo una vez al mes</t>
  </si>
  <si>
    <t xml:space="preserve">Comunicaciones </t>
  </si>
  <si>
    <t>CC-RG1-CAU1-CON1</t>
  </si>
  <si>
    <t>Fortalecer la imagen institucional de Indeportes Antioquia, como referente social del deporte en el departamento.</t>
  </si>
  <si>
    <t>Jefe Oficina de Comunicaciones</t>
  </si>
  <si>
    <t xml:space="preserve">Posibilidad de afectación reputacional por quejas masivas relacionadas con la circulación de información falsa o inoportuna en los medios de comuniación institucional,  debido a la entrega de información errada o a destiempo de parte de los procesos y/o dependencias proveedoras de la información. </t>
  </si>
  <si>
    <t>Por quejas masivas relacionadas con la circulación de información falsa o inoportuna en los medios de comuniación institucional.</t>
  </si>
  <si>
    <t>Debido a entrega de información errada o a destiempo de parte de los procesos y dependencias proveedoras de la información.</t>
  </si>
  <si>
    <t>Media</t>
  </si>
  <si>
    <t xml:space="preserve">Moderado </t>
  </si>
  <si>
    <t>MODERADO</t>
  </si>
  <si>
    <r>
      <t xml:space="preserve">"Los profesionales de la Oficina Asesora de Comunicaciones de forma manual y continuamente, </t>
    </r>
    <r>
      <rPr>
        <b/>
        <sz val="10"/>
        <color theme="1"/>
        <rFont val="Arial"/>
        <family val="2"/>
      </rPr>
      <t>validan</t>
    </r>
    <r>
      <rPr>
        <sz val="10"/>
        <color theme="1"/>
        <rFont val="Arial"/>
        <family val="2"/>
      </rPr>
      <t xml:space="preserve"> la información con los voceros (El gerente, los subgerentes, jefes de oficina o sus delegados para estos efectos) de los procesos y dependencias proveedoras de la información, cada vez que se reciba la solicitud a través del formulario web de solicitud de servicios de comunicación institucional Indeportes Antioquia: https://bit.ly/SolicitudesComunicacion, antes de la difusión amplia en los medios de comunicación institucional. 
En caso de que la información sea sensible, los profesionales de la Oficina Asesora de Comunicaciones encargados de la producción de contenidos deben validar esta información sensible con el Gerente, el Subgerente o el Jefe de Oficina responsables del proceso, antes de difundirla ampliamente en los medios de comunicación institucional. 
La evidencia del control será correo electrónico o chat con el vocero, aprobando la publicación en los medios de comunicación institucional. "</t>
    </r>
  </si>
  <si>
    <t>"Cada vez que se gestionen publicaciones recibidas  a través del formulario web 
de solicitud de servicios de comunicación institucional Indeportes Antioquia: https://bit.ly/SolicitudesComunicacion"</t>
  </si>
  <si>
    <t xml:space="preserve">La evidencia del control será correo electrónico o chat con el vocero, aprobando la la publicación en los medios de comunicación institucional. </t>
  </si>
  <si>
    <t>Documentado</t>
  </si>
  <si>
    <t>Baja</t>
  </si>
  <si>
    <t>Menor</t>
  </si>
  <si>
    <t>BAJO</t>
  </si>
  <si>
    <t>CC-RG1-CAU2-CON2</t>
  </si>
  <si>
    <t>Posibilidad de afectación reputacional por quejas masivas relacionadas con la circulación de información falsa o inoportuna en los medios de comuniación institucional, debido a errores humanos involuntarios en la redacción o publicación de información en los medios de comunicación institucional.</t>
  </si>
  <si>
    <t>Por quejas masivas relacionadas con la circulación de información falsa o inoportuna en los medios de comuniacción institucional.</t>
  </si>
  <si>
    <t>Debido a errores humanos involuntarios en la redacción o publicación de información en los medios de comunicación institucional.</t>
  </si>
  <si>
    <r>
      <t xml:space="preserve">"Los profesionales de la Oficina Asesora de Comunicaciones, y encargados de la producción de contenidos de forma manual y continuamente, </t>
    </r>
    <r>
      <rPr>
        <b/>
        <sz val="10"/>
        <color theme="1"/>
        <rFont val="Arial"/>
        <family val="2"/>
      </rPr>
      <t>validan</t>
    </r>
    <r>
      <rPr>
        <sz val="10"/>
        <color theme="1"/>
        <rFont val="Arial"/>
        <family val="2"/>
      </rPr>
      <t xml:space="preserve"> la información con los voceros de los procesos y dependencias proveedoras de la información, cada vez que se reciba la solicitud a través del formulario web de solicitud de servicios de comunicación institucional Indeportes Antioquia: https://bit.ly/SolicitudesComunicacion, antes de la difusión amplia en los medios de comunicación institucional. 
En caso de que haya sugerencias de ajuste a la publicación, por parte del vocero, estas se realizarán previa publicación definitiva. 
La evidencia del control será correo electrónico o chat con el vocero, aprobando la publicación en los medios de comunicación institucional. "</t>
    </r>
  </si>
  <si>
    <t>Continuamente</t>
  </si>
  <si>
    <t xml:space="preserve">Correo Electrónico 
Whatsapp
</t>
  </si>
  <si>
    <t>CC-RG2-CAU1-CON1</t>
  </si>
  <si>
    <t xml:space="preserve">Posibilidad de afectación reputacional por quejas masivas relacionadas con la circulación de información inoportuna en los medios de comunicación institucional, debido a la no disponibiliad de los soportes  tecnólogicos para la publicación de la información. </t>
  </si>
  <si>
    <t>Debido a la no disponibiliad de los soportes  tecnológicos para la publicación de la información.</t>
  </si>
  <si>
    <r>
      <t>Los profesionales de la Oficina Asesora de Comunicaciones de forma manual y continuamente</t>
    </r>
    <r>
      <rPr>
        <b/>
        <sz val="10"/>
        <color theme="1"/>
        <rFont val="Arial"/>
        <family val="2"/>
      </rPr>
      <t xml:space="preserve"> validan</t>
    </r>
    <r>
      <rPr>
        <sz val="10"/>
        <color theme="1"/>
        <rFont val="Arial"/>
        <family val="2"/>
      </rPr>
      <t xml:space="preserve"> la disponibilidad de los software para la publicación de la información, cada vez que se reciba la solicitud a través del formulario web 
de solicitud de servicios de comunicación institucional Indeportes Antioquia: https://bit.ly/SolicitudesComunicacion, antes de la difusión amplia en los medios de comunicación institucional. 
En caso  de encontrar novedades, se deben reportar a los profesionales encargados del soporte técnico. Como evidencia de este control, quedará registro por correo electrónico, WhatsApp o el SysAid. "</t>
    </r>
  </si>
  <si>
    <t>"Correo Electrónico 
Whatsapp
Caso en la mesa de servicios SysAid"</t>
  </si>
  <si>
    <t xml:space="preserve">Investigación </t>
  </si>
  <si>
    <t>PI-RG1-CAU1-CON1</t>
  </si>
  <si>
    <t>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</si>
  <si>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Coordinador de Investigación</t>
  </si>
  <si>
    <t xml:space="preserve">Posibilidad de afectación reputacional por baja visualización del proceso de investigación en el medio debido al desconocimiento al interior del instituto. </t>
  </si>
  <si>
    <t>por baja visualización del proceso de investigación en el medio</t>
  </si>
  <si>
    <t>Debido al desconocimiento del proceso al interior de Indeportes</t>
  </si>
  <si>
    <t>"El Profesional Universitario encargado del CINDA verifica de forma manual y semestral mente con el área de Comunicaciones las estrategias diseñadas para visualizar del Centro de Investigaciones tanto para el público interno y externo y desarrollar espacios de socialización del objetivo del proceso. Así mismo, validará el presupuesto asignado en la vigencia para el desarrollo de investigaciones.
Sin Estructura el Control"</t>
  </si>
  <si>
    <t>semestral</t>
  </si>
  <si>
    <t>Reuniones periodicas. Procesos de socializacion. presentaciones grupales a la institución</t>
  </si>
  <si>
    <t>PI-RG2-CAU1-CON1</t>
  </si>
  <si>
    <t xml:space="preserve">Posibilidad de afectación reputacional por baja calidad en la investigación debido a recursos tecnológicos insuficientes para los análisis estadísticos. </t>
  </si>
  <si>
    <t>por baja calidad en la investigación</t>
  </si>
  <si>
    <t>debido a recursos tecnológicos insuficientes para los análisis estadísticos.</t>
  </si>
  <si>
    <t>Fallas Tencológicas</t>
  </si>
  <si>
    <t>"El Profesional Universitario encargado del CINDA valida con la Oficina de Sistemas la instalación del software de análisis estadístico. 
El Profesional Universitario encargado del CINDA verificará la inclusión de la necesidad de capacitación para el manejo del software de análisis estadístico en el Plan Institucional de Capacitación de la vigencia. 
Sin Estructura el control "</t>
  </si>
  <si>
    <t>Se instalo en el computador de Medicina el software de SPSS version 19 el cual Indeportes tienen al licencia.</t>
  </si>
  <si>
    <t>PI-RG3-CAUI-CON1</t>
  </si>
  <si>
    <t xml:space="preserve">Posibilidad de afectación reputacional por pérdida de Certificación de Min ciencias debido a no cumplir los requisitos propuestos para lograr el puntaje necesario.. </t>
  </si>
  <si>
    <t>por pérdida de Certificación de Min ciencias</t>
  </si>
  <si>
    <t>debido a no cumplir los requisitos propuestos para lograr el puntaje necesario..</t>
  </si>
  <si>
    <t>"El Profesional Universitario encargado del CINDA verifica la presentación de productos científicos actualizados y publicaciones.
Sin Estructura el control "</t>
  </si>
  <si>
    <t>Setiene tres articulos en proceso de publicaion</t>
  </si>
  <si>
    <t>Capacitación para organizaciones deportivas</t>
  </si>
  <si>
    <t>CP-RG1-CAU1-CON1</t>
  </si>
  <si>
    <t>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t>
  </si>
  <si>
    <t>Coordinador Sistema Departamental de Capacitación</t>
  </si>
  <si>
    <t xml:space="preserve">Posibilidad de afectación reputacional para la institución por el incumplimiento en el desarrollo de la agenda académica de capacitación debido a la no contratación del prestador del servicio </t>
  </si>
  <si>
    <t>Por el incumplimiento en el desarrollo de la agenda académica de capacitación</t>
  </si>
  <si>
    <t xml:space="preserve">Debido a la no contratación del prestador del servicio </t>
  </si>
  <si>
    <t> Gestión</t>
  </si>
  <si>
    <r>
      <t xml:space="preserve">El/la Profesional Especializado/a del Sistema Departamental de Capacitación, con personal de apoyo, trimestralmente, </t>
    </r>
    <r>
      <rPr>
        <i/>
        <sz val="10"/>
        <color rgb="FF000000"/>
        <rFont val="Arial"/>
        <family val="2"/>
      </rPr>
      <t>verifica</t>
    </r>
    <r>
      <rPr>
        <sz val="10"/>
        <color rgb="FF000000"/>
        <rFont val="Arial"/>
        <family val="2"/>
      </rPr>
      <t xml:space="preserve"> el cumplimiento de cronograma de contratación asociado a los procesos de capacitación, de forma manual, en caso de incumplimiento del cronograma, a través de correo electrónico o comunicación interna, se gererará una alerta a los roles asignados en el CAE y /o Subgerente de Fomento y Deporte Formativo. Como evidencia del control quedará el correo electrónico o la comunicación interna.</t>
    </r>
  </si>
  <si>
    <t>Continuo</t>
  </si>
  <si>
    <t>Como evidencia del control quedará el correo electrónico o la comunicación interna.</t>
  </si>
  <si>
    <t xml:space="preserve">Apoyo Técnico, Científico y Psicosocial </t>
  </si>
  <si>
    <t>AT-RG1-CAU1-CON1</t>
  </si>
  <si>
    <t>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t>
  </si>
  <si>
    <t>Subgerente de Altos Logros -  Jefe de Oficina de Medicina Deportiva</t>
  </si>
  <si>
    <t>Posibilidad de afectación reputacional ante la deserción de atletas por mejores ofertas de otros departamentos debido al incumplimiento en la entrega de apoyos a los atletas</t>
  </si>
  <si>
    <t>Por mejores ofertas de otros departamentos</t>
  </si>
  <si>
    <t>Debido al incumplimiento en la entrega de apoyos a los atletas</t>
  </si>
  <si>
    <r>
      <t xml:space="preserve">
1. El subgerente de Deporte Asociado y Altos Logros y los profesionales del area metodológica y social realizan de forma manual y </t>
    </r>
    <r>
      <rPr>
        <b/>
        <sz val="10"/>
        <color theme="1"/>
        <rFont val="Arial"/>
        <family val="2"/>
      </rPr>
      <t>validan</t>
    </r>
    <r>
      <rPr>
        <sz val="10"/>
        <color theme="1"/>
        <rFont val="Arial"/>
        <family val="2"/>
      </rPr>
      <t xml:space="preserve"> el seguimiento mensual en la realización del  comité de evaluación de apoyos y desembolso del recurso a los atletas.
En caso de una desviación en el control, los mencionados anteriormente se reunirán para evaluar las causas subyacentes, basándose en los listados de los atletas, y registrarán sus conclusiones en un acta. Se implementarán las acciones correctivas necesarias para garantizar la integridad y eficiencia en la asignación de recursos. Las evidencias del control son ""Resoluciones de entrega de apoyo técnico, científico y  psicosociales.
Listados
Actas de Comité Evaluador
CPD""
</t>
    </r>
  </si>
  <si>
    <t>Mensual</t>
  </si>
  <si>
    <t>"Resoluciones de entrega de apoyo técnico, científico y  psicosociales.
Listados
Actas de Comité Evaluador
CPD"</t>
  </si>
  <si>
    <t>AT-RG2-CAU1-CON1</t>
  </si>
  <si>
    <t>Posibilidad de afectación económica  por posible destinación inadecuada del recurso económico debido a la utilizacion inadecuada por parte de las ligas, para la participación de los atletas en eventos a través de convenios con las Ligas deportivas</t>
  </si>
  <si>
    <t>Por posible destinación inadecuada del recurso económico</t>
  </si>
  <si>
    <t>Debido a la utilizacion inadecuada del recurso por parte  de las ligas, para la participación de los atletas en eventos a través de convenios con las Ligas deportiva</t>
  </si>
  <si>
    <t xml:space="preserve">Muy Baja </t>
  </si>
  <si>
    <t>Los metodólogos de la subgerencia  Los metodólogos de la subgerencia  manualmente realizarán revisión y validan las condiciones y estado de las ligas para luego hacer la Supervisión del convenio según el momento en hagan la solicitud, según la necesidad del servicio.En caso de una desviación en el control se deben implementar medidas para revisar de manera mas profunda los estados de los convenios de la mano con la evidencia del control que son el diligenciamiento de Analisis Financiero, solicitud del siguiente desembolso o liquidación del convenio.</t>
  </si>
  <si>
    <t>Diligenciamiento de Analisis Financiero, solicitud del siguiente desembolso o liquidación del convenio.</t>
  </si>
  <si>
    <t>Muy baja</t>
  </si>
  <si>
    <t>EXTREMO</t>
  </si>
  <si>
    <t>AT-RG3-CAU1-CON1</t>
  </si>
  <si>
    <t>Posibilidad de afectación económica  por destinación inadecuada del recurso económico para la participación y preparación de los atletas de los CEDEP en eventos a través de convenios con las Ligas deportivas debido a la Desviación de los recursos económicos a fines diferentes  para los cuales se celebro el convenio entre indeportes y  las ligas deportivas</t>
  </si>
  <si>
    <t>Por destinación inadecuada del recurso económico para la participación y preparación de los atletas de los CEDEP en eventos a través de convenios con las Ligas deportivas</t>
  </si>
  <si>
    <t>Debido a la Desviación de los recursos económicos a fines diferentes  para los cuales se celebro el convenio entre indeportes y  las ligas deportivas</t>
  </si>
  <si>
    <t>Fraude Externo</t>
  </si>
  <si>
    <t>El subgrerente de Altos Logros y los Metodólogos manualmente realizan comite para definir, asignar y validar recursos que seran entregados a las ligas que tienen CEDEP y hacer  la Supervisión del convenio o contrato firmado con las ligas deportivas, según el momento en hagan la solicitud, según la necesidad del servicio.En caso de una desviación en el control se deben implementar medidas para revisar de manera mas profunda los estados de los convenios de la mano con la evidencia del control que son el diligenciamiento de Analisis Financiero, solicitud del siguiente desembolso o liquidación del convenio.Diligenciamiento formato:
Registro fotográfico evento"</t>
  </si>
  <si>
    <t xml:space="preserve">Mensual </t>
  </si>
  <si>
    <t>Formato de atenciones realizadas</t>
  </si>
  <si>
    <t xml:space="preserve">Leve </t>
  </si>
  <si>
    <t>AT-RG4-CAU1-CON1</t>
  </si>
  <si>
    <t>Posibilidad de afectacion economica por inasistencia de los atletas  a las evaluaciones programadas que pueda compremeter la salud y rendimiento deportivo de los paraatletas y atletas.  Debido a que los deportistas no consideran la importancia Control biomedico del entrenamiento(CBE)</t>
  </si>
  <si>
    <t>Por inasistencia de los atletas a las evaluaciones programadas que pueda compremeter la salud y rendimiento deportivo de los paraatletas y atletas</t>
  </si>
  <si>
    <t>Debido a que los deportistas no consideran la importancia Control biomedico del entrenamiento(CBE)</t>
  </si>
  <si>
    <r>
      <t>El Jefe de la Oficina de Medicina Deportiva de forma manual y cada mes  debe</t>
    </r>
    <r>
      <rPr>
        <b/>
        <sz val="10"/>
        <color theme="1"/>
        <rFont val="Arial"/>
        <family val="2"/>
      </rPr>
      <t xml:space="preserve"> Implementar  </t>
    </r>
    <r>
      <rPr>
        <sz val="10"/>
        <color theme="1"/>
        <rFont val="Arial"/>
        <family val="2"/>
      </rPr>
      <t>la estrategia de paso previo al control médico como requisito para la gestión de los apoyos otorgados a atletas y para- atletas y disminuir las inasistencias por parte de los deportista.
En caso de desviación del control expuesto, se debe revisar y ajustar la estrategia, mejorar la comunicación y resolver cualquier problema logístico que impida la efectiva implementación del control médico. Una evaluación continua y la incorporación de feedback de todos los involucrados ayudarán a optimizar el proceso y reducir las inasistencias, de la mano de las evidencias de control formato de atenciones realizadas."</t>
    </r>
  </si>
  <si>
    <t>AT-RG5-CAU1-CON1</t>
  </si>
  <si>
    <t xml:space="preserve">Posibilidad de afectacion economica por falta de personal medico  para apoyar los controles biomedicos del entrenamiento(CBE) . Debido a  demoras en la consecucion del personal </t>
  </si>
  <si>
    <t>Por falta de personal medico para apoyar los controles biomedicos del entrenamiento(CBE)</t>
  </si>
  <si>
    <t>Debido a demoras en la consecucion del personal</t>
  </si>
  <si>
    <t>Catastrófico</t>
  </si>
  <si>
    <t>"El Jefe de la Oficina de Medicina Deportiva de forma manual solicita  al área de Talento Humano el nombramiento de personal en los cargos vacantes de la Oficina de Medicina Deportiva que permita mejora la eficiencia en las tareas del área.  Esta actividad se realiza cada año.
En caso de desviación del control expuesto es necesario hacer un seguimiento continuo por parte del Jefe de la Oficina de Medicina con el área de Talento Humano para asegurar que se cubran los vacantes de manera oportuna y efectiva, y se evalúe regularmente el impacto de estos nombramientos en la eficiencia del área.Evidencias del control:
Oficio"</t>
  </si>
  <si>
    <t xml:space="preserve">Anual </t>
  </si>
  <si>
    <t xml:space="preserve">Oficio </t>
  </si>
  <si>
    <t>Detectivo</t>
  </si>
  <si>
    <t>Aleatoria</t>
  </si>
  <si>
    <t>AT-RG6-CAU1-CON1</t>
  </si>
  <si>
    <t>Posibilidad de afectacion reputacional por la no la ejecución oportuna de las actividades del área de Medicina Deportiva considerando las limitaciones presupuestales debido a la falta de recursos para su desarrollo.</t>
  </si>
  <si>
    <t>Por la no la ejecución oportuna de las actividades del área de Medicina Deportiva considerando las limitaciones presupuestales</t>
  </si>
  <si>
    <t>debido a la falta de recursos para su desarrollo.</t>
  </si>
  <si>
    <t>"El Jefe de la Oficina de Medicina Deportiva de forma manual y cada año gestiona los recursos con la alta dirección.  
En caso de desviación del control expuesto es necesario mantener una comunicación constante por correo electrónico para ajustar las estrategias y recursos según las prioridades de la alta dirección. La capacidad de tomar decisiones informadas y realizar evaluaciones periódicas. La evidencia del control: correo electrónico "</t>
  </si>
  <si>
    <t xml:space="preserve">Correo Electrónico </t>
  </si>
  <si>
    <t xml:space="preserve">Deporte Formativo </t>
  </si>
  <si>
    <t>RD-RG1-CAU1-CON1</t>
  </si>
  <si>
    <t>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t>
  </si>
  <si>
    <t>​​​​​​​Coordinador de Escuelas Deporte Formativo</t>
  </si>
  <si>
    <t>Posibilidad de afectación reputacional por incumplimiento de los temas programados para los eventos y acompañamientos municipales, debido a variación de la planeación del cronograma preestablecido.</t>
  </si>
  <si>
    <t>Por incumplimiento de los temas programados para los eventos de los eventos y acompañamientos  municipales.</t>
  </si>
  <si>
    <t>Debido a variación del cronograma y temáticas de los eventos.</t>
  </si>
  <si>
    <t xml:space="preserve">Ejecución y Administración de procesos. </t>
  </si>
  <si>
    <r>
      <t xml:space="preserve">El Lider del proceso, (profesional Universitario) y  equipo de trabajo (técnicos y contratistas), de forma manual  </t>
    </r>
    <r>
      <rPr>
        <b/>
        <sz val="10"/>
        <color rgb="FF000000"/>
        <rFont val="Arial"/>
        <family val="2"/>
      </rPr>
      <t>Verifican</t>
    </r>
    <r>
      <rPr>
        <sz val="10"/>
        <color rgb="FF000000"/>
        <rFont val="Arial"/>
        <family val="2"/>
      </rPr>
      <t xml:space="preserve"> el cumplimiento de los cronográmas de tabajo, a través de informes mensuales. En caso de haber incumplimiento del cronográma se reprogramará, se evaluarán las razones y se socializará con el equipo de trabajo y los usuarios para dar continuidad  y cumplimiento al cronográma.Como evidencia del control se tendrá el archivo excel y los informes mensuales.</t>
    </r>
  </si>
  <si>
    <t>mensualmente</t>
  </si>
  <si>
    <t>archivo excel y los informes mensuales.</t>
  </si>
  <si>
    <t xml:space="preserve">Juegos Deportivos Institucionales </t>
  </si>
  <si>
    <t>JD-RG1-CAU1-CON1</t>
  </si>
  <si>
    <t> Fomentar la práctica del deporte, la educación física y la recreación en el departamento de Antioquia a través del diseño y acompañamiento de programas y proyectos orientados a la población en general y grupos especiales.</t>
  </si>
  <si>
    <t>Subgerente de Fomento y Desarrollo Deportivo</t>
  </si>
  <si>
    <t>Posibilidad de afectación reputacional por incumplimiento de la programación de los juegos debido a retraso en la configuración de los parametros de inscripción para los diferentes eventos deportivos por fallas externas del sistema</t>
  </si>
  <si>
    <t>por incumplimiento de la programación de los juegos</t>
  </si>
  <si>
    <t>debido a retraso en la configuración de los parametros de inscripción para los diferentes eventos deportivos por fallas externas del sistema</t>
  </si>
  <si>
    <t>Ejecución y Administración de procesos</t>
  </si>
  <si>
    <t>El profesional Universitario del proceso Juegos Deportivos de forma automatica cada que se presente un evento  en un municipio  valida que se cuente con la carta fundamental públicada  oportunamente y verifica que se socialice a los municipio o entes deportivos.                            En caso de que no se cuente con la carta fundamental, se retraza el evento hasta que el instituto emita la carta fundamental ya que es requisito indispensable para la ejecución del evento.                                                              Como evidencia del control, esta la carta fundamental firmada por cada evento institucional.</t>
  </si>
  <si>
    <t>A demanda</t>
  </si>
  <si>
    <t>Carta fundamental firmada por cada evento institucional.</t>
  </si>
  <si>
    <t>Automático</t>
  </si>
  <si>
    <t>JD-RG2-CAU1-CON1</t>
  </si>
  <si>
    <t>Posibilidad de afectación reputacional por   falta de postulaciones de los municipios para ser sede de ejecución de los juegos debido a falta de incentivos para fomentar la participación.</t>
  </si>
  <si>
    <t>por falta de postulaciones de los municipios para ser sede de ejecución de los juegos</t>
  </si>
  <si>
    <t>debido a falta de incentivos para fomentar la participación.</t>
  </si>
  <si>
    <r>
      <t xml:space="preserve">30/04/2024 La subgerencia de Fomento de forma automatica, traza las directrices para </t>
    </r>
    <r>
      <rPr>
        <b/>
        <sz val="10"/>
        <color rgb="FF000000"/>
        <rFont val="Arial"/>
        <family val="2"/>
      </rPr>
      <t>p</t>
    </r>
    <r>
      <rPr>
        <b/>
        <u val="double"/>
        <sz val="10"/>
        <color rgb="FF000000"/>
        <rFont val="Arial"/>
        <family val="2"/>
      </rPr>
      <t>romove</t>
    </r>
    <r>
      <rPr>
        <b/>
        <sz val="10"/>
        <color rgb="FF000000"/>
        <rFont val="Arial"/>
        <family val="2"/>
      </rPr>
      <t>r</t>
    </r>
    <r>
      <rPr>
        <sz val="10"/>
        <color rgb="FF000000"/>
        <rFont val="Arial"/>
        <family val="2"/>
      </rPr>
      <t xml:space="preserve"> a los municipios a participar de la realización de eventos deportivos   institucionales para cada vigencia y se socializa en cada una de las subregiones con reuniones presenciales.                                             En caso de que no se postule ningún Municipio para los eventos, se debe declarar desierto, debido a que Indeportes no cuenta con una insfraestructura propia  para albergar  deportistas y desarrollar las competencias.                              Como evidencia queda la convocatoria de postulación para realización de eventos, con las correpondientes obligaciones, tanto de Indeportes como de los Municipios.</t>
    </r>
  </si>
  <si>
    <t>Anual</t>
  </si>
  <si>
    <t>Convocatoria de postulación para realización de eventos, con las correpondientes obligaciones, tanto de Indeportes como de los Municipios.</t>
  </si>
  <si>
    <t>Recreación</t>
  </si>
  <si>
    <t>PR-RG1-CAU1-CON1</t>
  </si>
  <si>
    <t>Promover en los municipios del Departamento de Antioquia, la apropiación y conocimiento de herramientas lúdico recreativas, mediante intervenciones de formación, asesoría y alianzas interinstitucionales para el aprovechamiento del tiempo libre.</t>
  </si>
  <si>
    <t>Líder de Recreación</t>
  </si>
  <si>
    <r>
      <t xml:space="preserve">La posibilidad de afectación reputacional </t>
    </r>
    <r>
      <rPr>
        <b/>
        <sz val="10"/>
        <color rgb="FF000000"/>
        <rFont val="Arial"/>
        <family val="2"/>
      </rPr>
      <t>por baja  oferta en los proyectos</t>
    </r>
    <r>
      <rPr>
        <sz val="10"/>
        <color rgb="FF000000"/>
        <rFont val="Arial"/>
        <family val="2"/>
      </rPr>
      <t xml:space="preserve"> d</t>
    </r>
    <r>
      <rPr>
        <b/>
        <sz val="10"/>
        <color rgb="FF000000"/>
        <rFont val="Arial"/>
        <family val="2"/>
      </rPr>
      <t>ebido a la falta de inversión de recursos.</t>
    </r>
  </si>
  <si>
    <t xml:space="preserve">Baja oferta en los proyectos </t>
  </si>
  <si>
    <t xml:space="preserve">Falta de inversión de recursos </t>
  </si>
  <si>
    <t>La profesional que tiene asignado el proceso,  imeplementa el control de forma manual y se reune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validara en el PAA los recursos disponibles para asignarlos a los proyectos deficitados. 
La evidencia es resumen escrito de reunión con el Subgerente  y modificaciones del PAA   
"</t>
  </si>
  <si>
    <t xml:space="preserve">BIMESTRAL </t>
  </si>
  <si>
    <t xml:space="preserve">PAA Y RESUMEN REUNION </t>
  </si>
  <si>
    <t>PR-RG2-CAU1-CON1</t>
  </si>
  <si>
    <r>
      <t xml:space="preserve">La posibilidad de afectación reputacional </t>
    </r>
    <r>
      <rPr>
        <b/>
        <sz val="10"/>
        <color rgb="FF000000"/>
        <rFont val="Arial"/>
        <family val="2"/>
      </rPr>
      <t xml:space="preserve">por retrasos en la oferta de actividades del proyecto </t>
    </r>
    <r>
      <rPr>
        <sz val="10"/>
        <color rgb="FF000000"/>
        <rFont val="Arial"/>
        <family val="2"/>
      </rPr>
      <t xml:space="preserve"> </t>
    </r>
    <r>
      <rPr>
        <b/>
        <sz val="10"/>
        <color rgb="FF000000"/>
        <rFont val="Arial"/>
        <family val="2"/>
      </rPr>
      <t>debido a inadecuada planeación por parte del proceso del compenente técnico.</t>
    </r>
  </si>
  <si>
    <t>Retrasos en la oferta de actividades del proyecto</t>
  </si>
  <si>
    <t>Inadecuada planeación por parte del proceso del compenente técnico.</t>
  </si>
  <si>
    <t xml:space="preserve">La profesinoal que tiene asignado el proceso, de imeplementa el control de forma manual y se reune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validara en el PAA los recursos disponibles para asignarlos a los proyectos deficitados.
La evidencia es resumen escrito de reunión con el Subgerente  y modificaciones del PAA  
</t>
  </si>
  <si>
    <t xml:space="preserve">RESUMEN DE REUNION </t>
  </si>
  <si>
    <t>PR-RG3-CAU1-CON1</t>
  </si>
  <si>
    <r>
      <t xml:space="preserve">La posibilidad de afectación reputacional </t>
    </r>
    <r>
      <rPr>
        <b/>
        <sz val="10"/>
        <color rgb="FF000000"/>
        <rFont val="Arial"/>
        <family val="2"/>
      </rPr>
      <t>Por concurrencia de actividades de otros programas</t>
    </r>
    <r>
      <rPr>
        <sz val="10"/>
        <color rgb="FF000000"/>
        <rFont val="Arial"/>
        <family val="2"/>
      </rPr>
      <t xml:space="preserve">. </t>
    </r>
    <r>
      <rPr>
        <b/>
        <sz val="10"/>
        <color rgb="FF000000"/>
        <rFont val="Arial"/>
        <family val="2"/>
      </rPr>
      <t>Debido a Inadecuada comunicación de los cronogramas de trabajo de los programas</t>
    </r>
  </si>
  <si>
    <t>Por concurrencia de actividades de otros programas.</t>
  </si>
  <si>
    <t>Debido a Inadecuada comunicación de los cronogramas de trabajo de los programas</t>
  </si>
  <si>
    <r>
      <t>"La profesional que tiene asignado el proceso, realiza el control de forma manual y se reunira  desde el inicio de los programas  con los demas lideres y el Subgerente de Fomento y Desarollo deportivo para</t>
    </r>
    <r>
      <rPr>
        <b/>
        <sz val="10"/>
        <color theme="1"/>
        <rFont val="Arial"/>
        <family val="2"/>
      </rPr>
      <t xml:space="preserve"> valida</t>
    </r>
    <r>
      <rPr>
        <sz val="10"/>
        <color theme="1"/>
        <rFont val="Arial"/>
        <family val="2"/>
      </rPr>
      <t>r cronogramas de  las actividades anuales de la Subgerencia y  socializarlas de forma mensual para evitar la concurrencia. En caso de que no se hagan estas reuniones a principio del año    habrá la posibilidad de falta de coordinación y riesgo de repetición de actividades.  Como evidencia del control esta el cronograma y actas de reunión 
"</t>
    </r>
  </si>
  <si>
    <t>"Cronograma
Actas de reunión"</t>
  </si>
  <si>
    <t xml:space="preserve">Actividad Física </t>
  </si>
  <si>
    <t>AF-RG1-CAU1-CON1</t>
  </si>
  <si>
    <t>Promocionar la salud y prevenir la enfermedad mediante de la práctica de la actividad física.  El proceso está dirigido a los municipios y corregimientos del Departamento, para brindar una opción de lucha contra el sedentarismo, el tabaquismo y la inadecuada alimentación.</t>
  </si>
  <si>
    <t>Coordinador Programa Por su Salud Muévase Pues</t>
  </si>
  <si>
    <t>El profesional que tiene asignado el proceso realiza el control de modo manual y se reunirá de forma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validará en el PAA los recursos disponibles para asignarlos a los proyectos deficitados. La evidencia es resumen escrito de reunión con el Subgerente  y modificaciones del PAA</t>
  </si>
  <si>
    <t>AF-RG2-CAU1-CON1</t>
  </si>
  <si>
    <r>
      <t xml:space="preserve">El profesional que tiene asignado el proceso </t>
    </r>
    <r>
      <rPr>
        <b/>
        <sz val="10"/>
        <color rgb="FF000000"/>
        <rFont val="Arial"/>
        <family val="2"/>
      </rPr>
      <t>realiza</t>
    </r>
    <r>
      <rPr>
        <sz val="10"/>
        <color rgb="FF000000"/>
        <rFont val="Arial"/>
        <family val="2"/>
      </rPr>
      <t xml:space="preserve"> el control de modo manual y se reunirá de forma bimensual con el Subgerente de Fomento y Desarollo deportivo para validar las necesidades y el seguimiento a los procesos contractuales de las actividades vs la planeación de cada una. En caso de que no se hayan avanzado, se tomarán medidas de contingencia si es por parte del área y si es de otro proceso, el Subgerente lo gestionará con el jefe responsable del proceso y  llevará esta situación a comité de Gerencia. Como evidencia del control esta el resumen de reunión.</t>
    </r>
  </si>
  <si>
    <t>AF-RG3-CAU1-CON1</t>
  </si>
  <si>
    <t>El profesional que tiene asignado el proceso de modo manual, se reunirá desde el inicio de los programas con los demás líderes y el Subgerente de Fomento y Desarollo deportivo para validar cronogramas de las actividades anuales de la Subgerencia y socializarlas de forma mensual para evitar la concurrencia.    En caso de que no se realice estas reuniones, existe la probabilidad de que se crucen los programas de la subgerencia y exista baja participación, como evidencia del control esta el cronograma y las actas de reuniones.Recuperando datos. Espere unos segundos e intente cortar o copiar de nuevo.</t>
  </si>
  <si>
    <t xml:space="preserve">Servicio al Ciudadano </t>
  </si>
  <si>
    <t>SC-RG1-CAU1-CON1</t>
  </si>
  <si>
    <t>Atender a la ciudadanía mediante la implementación de políticas de servicio y protocolos de atención, a través de los diferentes canales, satisfaciendo las necesidades y expectativas de los grupos de valor, con calidad, equidad y oportunidad. ​​​​​​​​​​​​​​​​​​​​​</t>
  </si>
  <si>
    <t xml:space="preserve">Líder administrativa y financiera </t>
  </si>
  <si>
    <t>Posibilidad de afectación reputacional por la respuesta inoportuna a los requerimientos de usuarios y público en general, debido al aumento en la demanda de estos o por el incumplimiento de las directrices dadas al instituto, lo que puede resultar en la entrega extemporánea de información.</t>
  </si>
  <si>
    <t>por la respuesta inoportuna a los requerimientos de usuarios y público en general,</t>
  </si>
  <si>
    <t>Debido al aumento de la demanda de los requerimientos de los usuarios y público en general.</t>
  </si>
  <si>
    <t>"El gestor de Servicio al Ciudadano verifica cada mes manualmente el cumplimiento de los tiempos de respuesta establecidos para los PQRSDF recibidos a través del sistema de gestión de peticiones del instituto. Este control incluye la revisión de los tiempos de entrega y la comparación con los plazos definidos por la normativa vigente y las directrices internas del instituto.
En caso de detectar una entrega extemporánea o próxima vencer, se informa de inmediato al responsable de la dependencia correspondiente para su gestión prioritaria. en caso de presentarse un repetido incumplimiento se realiza una notificación a la Subgerencia Administrativa y Financiera para una evaluación en comité directivo. Este riesgo se materilaizacunado e indicador qued por debajo del 95%  o en su defecto mayor a 12 PQRSDF conn respuesta extemporanea durante el trimestre.
Como evidencia se tiene los reportes semanales del sistema de gestión de PQRSDF, que incluyen las vencidas y abiertas en termino, adicional se actualiza el tablero todos los días para la autogestión de la dependencia."</t>
  </si>
  <si>
    <t>Permanente</t>
  </si>
  <si>
    <t>https://indeportesantioquia.sharepoint.com/:f:/r/sites/SGC2/Documentos%20compartidos/3.1%20Evidencias%20deRriegos/Servicio%20al%20Ciudadano/Evidencias%20Riesgos%202025/Riesgos%20de%20Gesti%C3%B3n%202025/SC-RG1-?csf=1&amp;web=1&amp;e=ZuNCyb</t>
  </si>
  <si>
    <t>SC-RG1-CAU2-CON2</t>
  </si>
  <si>
    <t>Debido al Incumplimiento de las directrices dadas al instituto, lo que puede resultar en la entrega extemporánea de información.</t>
  </si>
  <si>
    <t>"El El Gestor de Servicio al Ciudadano  de forma manual, verifica semanalmente el tablero con los estados e indicadores de incumplimiento. 
En caso de presentarse un incumplimiento o próximo vencimiento, se genera la alertas y se envía a través de correo electrónico.  Este riesgo se materilaizacunado e indicador qued por debajo del 95%  o en su defecto mayor a 12 PQRSDF conn respuesta extemporanea durante el trimestre.
Como evidencias quedan los informes periodicos del tablero y los correos electrónicos."</t>
  </si>
  <si>
    <t>Semanal/Trimestral</t>
  </si>
  <si>
    <t>SI</t>
  </si>
  <si>
    <t>SC-RG2-CAU1-CON1</t>
  </si>
  <si>
    <t>Posibilidad de afectación reputacional por el incumplimiento de las directrices dadas al instituto, debido a el direccionamiento inadecuado de peticiones ciudadanas relacionadas con el acceso a programas, trámites y servicios, o por la emisión de información de baja calidad hacia el ciudadano.</t>
  </si>
  <si>
    <t>por el incumplimiento de las directrices dadas al instituto,</t>
  </si>
  <si>
    <t>debido a el direccionamiento inadecuado de peticiones ciudadanas relacionadas con el acceso a programas, trámites y servicios</t>
  </si>
  <si>
    <t>Gestión</t>
  </si>
  <si>
    <t>"El Gestor de Servicio al Ciudadano de modo automatico realiza semanalmente la verificación de la correcta asignación de las PQRSDF, a través de una revisión manual, garantizando que todas las solicitudes sean direccionadas de manera adecuada a las áreas correspondientes. Esta validación se lleva a cabo mediante un informe generado automáticamente por el sistema, el cual identifica las solicitudes recibidas y las áreas responsables de su gestión. En caso de detectarse una desviación, es decir, una asignación incorrecta, se procede de inmediato al reenvío de la solicitud al área correcta, notificando a esta última para prevenir futuras reincidencias.
La evidencia de este proceso se encuentra registrada en una base de datos, la cual contiene información sobre la revisión de la calidad de la respuesta y la dependencia encargada de su gestión."</t>
  </si>
  <si>
    <t>Semanal/Permanente</t>
  </si>
  <si>
    <t>https://indeportesantioquia.sharepoint.com/:f:/r/sites/SGC2/Documentos%20compartidos/3.1%20Evidencias%20deRriegos/Servicio%20al%20Ciudadano/Evidencias%20Riesgos%202025/Riesgos%20de%20Gesti%C3%B3n%202025/SC-RG2?csf=1&amp;web=1&amp;e=pJxHA4</t>
  </si>
  <si>
    <t>SC-RG2-CAU2-CON2</t>
  </si>
  <si>
    <t>Posibilidad de afectación reputacional por el incumplimiento de las directrices dadas al instituto, debido direccionamiento inadecuado de peticiones ciudadanas relacionadas con el acceso a programas, trámites y servicios, o por la emisión de información de baja calidad hacia el ciudadano.</t>
  </si>
  <si>
    <t>por el incumplimiento de las directrices dadas al instituto</t>
  </si>
  <si>
    <t>debido a la emisión de información de baja calidad hacia el ciudadano.</t>
  </si>
  <si>
    <t xml:space="preserve">"El Gestor de Servicio al Ciudadano de modo manual, será responsable de la ejecución y revison de la calidad de la respuesta de cada PQRSDF minimo cada mes, atravez de un archivo de excel donde se revisa una muestra de minimo el 50% de las respuestas emitidas.
En caso de incumplimiento respecto a las acciones establecidas,se envia infrome de calidad de la respuesta a la depedencia que presente la novedad. Este riesgo se materilaiza cuando la revisión se detecta un numero mayor a 10% PQRSDF con respuesta de baja calidad durante el mes.
La evidencia de este proceso se encuentra registrada en una base de datos, la cual contiene información sobre la revisión de la calidad de la respuesta y la dependencia encargada de su gestión. 
</t>
  </si>
  <si>
    <t>Permanente/Mensual</t>
  </si>
  <si>
    <t xml:space="preserve">Acompañamiento Institucional </t>
  </si>
  <si>
    <t>AI-RG1-CAU1-CON1</t>
  </si>
  <si>
    <t>Orientar técnica y administrativamente los programas municipales de deporte formativo, recreación y actividad física para la adecuada planeación, ejecución e impacto en el territorio.</t>
  </si>
  <si>
    <t>Profesional especializado Acompañamiento Institucional</t>
  </si>
  <si>
    <t>Posibilidad de afectación reputacional por incumplimiento en la realización de la asesoría institucional, los encuentros de articulación y las convocatorias de cofinanciación, debido a la variación de los cronogramas de cada actividad.</t>
  </si>
  <si>
    <t>Por incumplimiento en la realización de la asesoría institucional, los encuentros de articulación y las convocatorias de cofinanciación</t>
  </si>
  <si>
    <t>Debido a la variación de los cronogramas de cada actividad</t>
  </si>
  <si>
    <r>
      <t>El lider del proceso, (profesional especializado) y el  equipo de trabajo (técnicos y contratistas),de modo manual  mensualmente v</t>
    </r>
    <r>
      <rPr>
        <b/>
        <sz val="10"/>
        <color rgb="FF000000"/>
        <rFont val="Arial"/>
        <family val="2"/>
      </rPr>
      <t>erifican</t>
    </r>
    <r>
      <rPr>
        <sz val="10"/>
        <color rgb="FF000000"/>
        <rFont val="Arial"/>
        <family val="2"/>
      </rPr>
      <t xml:space="preserve"> el avance y cumplimiento de los cronogramas definidos para cada actividad. En caso de haber incumplimiento del cronograma se realizarán la debida reprogramación, se evaluarán las razones y se comunicará a las partes interesadas para dar continuidad al proceso. Como evidencia del control se tendrán los ajustes del cronograma de cada actividad, los correos para la socialización de los cambios a las partes interesadas y los informes respectivos.</t>
    </r>
  </si>
  <si>
    <t>Mensualmente</t>
  </si>
  <si>
    <t>Ajustes del cronograma de cada actividad, los correos para la socialización de los cambios a las partes interesadas y los informes respectivos.</t>
  </si>
  <si>
    <t xml:space="preserve">Gestión Administrativa de los Recursos </t>
  </si>
  <si>
    <t>GA-RF1-CAU1-CON1</t>
  </si>
  <si>
    <t>Apoyar el desarrollo eficiente de los procesos internos, mediante la administración de los bienes y prestación de los servicios internos requeridos.</t>
  </si>
  <si>
    <t>Coordinador Equipo Administrativo</t>
  </si>
  <si>
    <r>
      <t xml:space="preserve">Posibilidad de efectos dañosos  sobre bienes públicos </t>
    </r>
    <r>
      <rPr>
        <b/>
        <sz val="10"/>
        <color rgb="FF000000"/>
        <rFont val="Arial"/>
        <family val="2"/>
      </rPr>
      <t>por pérdida, extravío o hurto de bienes muebles de la entidad</t>
    </r>
    <r>
      <rPr>
        <sz val="10"/>
        <color rgb="FF000000"/>
        <rFont val="Arial"/>
        <family val="2"/>
      </rPr>
      <t xml:space="preserve"> </t>
    </r>
    <r>
      <rPr>
        <b/>
        <sz val="10"/>
        <color rgb="FF000000"/>
        <rFont val="Arial"/>
        <family val="2"/>
      </rPr>
      <t>a causa de la omisión en la aplicación del procedimiento para el ingreso y salida de bienes del almacén.</t>
    </r>
  </si>
  <si>
    <t>Por pérdida, extravío o hurto de bienes muebles de la entidad</t>
  </si>
  <si>
    <t xml:space="preserve">A causa de la omisión en la aplicación del procedimiento para el ingreso y salida de bienes de la entidad. </t>
  </si>
  <si>
    <t xml:space="preserve">Fiscal </t>
  </si>
  <si>
    <r>
      <t xml:space="preserve">El Profesional Especializado del equipo administrativo de la Subgerencia Administrativa y Financiera indica de manera permanente al Coordinador del equipo de vigilancia que </t>
    </r>
    <r>
      <rPr>
        <b/>
        <sz val="10"/>
        <color rgb="FF000000"/>
        <rFont val="Arial"/>
        <family val="2"/>
      </rPr>
      <t>verifique</t>
    </r>
    <r>
      <rPr>
        <sz val="10"/>
        <color rgb="FF000000"/>
        <rFont val="Arial"/>
        <family val="2"/>
      </rPr>
      <t xml:space="preserve"> el correcto diligenciamiento del formato de préstamo de bienes (F-GA-16), conforme a lo establecido en el Instructivo de Salida de Bienes de la entidad. Este control se realiza de forma manual y preventiva, asegurando que cada movimiento de bienes esté debidamente documentado. En caso de presentarse diferencias o irregularidades en el proceso, se informa a las áreas responsables para realizar los ajustes correspondientes. La evidencia del control es el formato de préstamo de bienes (F-GA-16) debidamente diligenciado.</t>
    </r>
  </si>
  <si>
    <t xml:space="preserve">Permanente </t>
  </si>
  <si>
    <t>Formato de Préstamo de bienes ( F-GA-16)</t>
  </si>
  <si>
    <t>GA-RF2-CAU1-CON1</t>
  </si>
  <si>
    <r>
      <t xml:space="preserve">Posibilidad de efecto dañoso sobre bienes públicos </t>
    </r>
    <r>
      <rPr>
        <b/>
        <sz val="10"/>
        <color rgb="FF000000"/>
        <rFont val="Arial"/>
        <family val="2"/>
      </rPr>
      <t>por caducidad y/o deterioro de los bienes de consumo</t>
    </r>
    <r>
      <rPr>
        <sz val="10"/>
        <color rgb="FF000000"/>
        <rFont val="Arial"/>
        <family val="2"/>
      </rPr>
      <t xml:space="preserve"> </t>
    </r>
    <r>
      <rPr>
        <b/>
        <sz val="10"/>
        <color rgb="FF000000"/>
        <rFont val="Arial"/>
        <family val="2"/>
      </rPr>
      <t>a causa de la omisión en la aplicación del procedimiento de gestión del Almacén</t>
    </r>
    <r>
      <rPr>
        <sz val="10"/>
        <color rgb="FF000000"/>
        <rFont val="Arial"/>
        <family val="2"/>
      </rPr>
      <t xml:space="preserve"> (P_GA_08).</t>
    </r>
  </si>
  <si>
    <t>Por caducidad y/o deterioro de los bienes de consumo y /o  deterioro de los activos</t>
  </si>
  <si>
    <r>
      <t>a causa de la omisión en la aplicación del procedimiento de gestión del Almacén</t>
    </r>
    <r>
      <rPr>
        <sz val="10"/>
        <color rgb="FF000000"/>
        <rFont val="Arial"/>
        <family val="2"/>
      </rPr>
      <t xml:space="preserve"> (P_GA_08)</t>
    </r>
  </si>
  <si>
    <r>
      <t>El Auxiliar Administrativo del Almacén, de manera permanente y preventiva,</t>
    </r>
    <r>
      <rPr>
        <b/>
        <sz val="10"/>
        <color rgb="FF000000"/>
        <rFont val="Arial"/>
        <family val="2"/>
      </rPr>
      <t xml:space="preserve"> verifica</t>
    </r>
    <r>
      <rPr>
        <sz val="10"/>
        <color rgb="FF000000"/>
        <rFont val="Arial"/>
        <family val="2"/>
      </rPr>
      <t xml:space="preserve"> las existencias de los bienes de consumo al recibir las solicitudes de suministro (F-GA-03), aplicando la metodología PEPS (Primero en Entrar, Primero en Salir), conforme a lo establecido en el procedimiento P-GA-08 de gestión del Almacén. Este control se realiza de forma manual, asegurando que los bienes sean entregados en el orden adecuado para evitar caducidad o deterioro. En caso de detectarse diferencias, se informa a las áreas responsables para realizar los ajustes correspondientes. La evidencia del control es la ficha técnica SICOF verificada para cada artículo.</t>
    </r>
  </si>
  <si>
    <t>Ficha técnica SICOF para cada artículo verificada.</t>
  </si>
  <si>
    <t>GA-RG1-CAU1-CON1</t>
  </si>
  <si>
    <r>
      <t xml:space="preserve">Posibilidad de afectación económica </t>
    </r>
    <r>
      <rPr>
        <b/>
        <sz val="10"/>
        <color rgb="FF000000"/>
        <rFont val="Arial"/>
        <family val="2"/>
      </rPr>
      <t>por desactualización de las carteras</t>
    </r>
    <r>
      <rPr>
        <sz val="10"/>
        <color rgb="FF000000"/>
        <rFont val="Arial"/>
        <family val="2"/>
      </rPr>
      <t xml:space="preserve"> </t>
    </r>
    <r>
      <rPr>
        <b/>
        <sz val="10"/>
        <color rgb="FF000000"/>
        <rFont val="Arial"/>
        <family val="2"/>
      </rPr>
      <t>debido a una incorrecta planeación administrativa para el control, ubicación y distribución de los inventarios.</t>
    </r>
  </si>
  <si>
    <t>por desactualización de las carteras</t>
  </si>
  <si>
    <t>Debido a una incorrecta planeación administrativa  para el control, ubicación y distribución de los inventarios.</t>
  </si>
  <si>
    <t>El Auxiliar Administrativo del Almacén verifica de manera permanente y manual los movimientos mensuales de cartera, asegurando que las asignaciones a los supervisores de contratistas se reflejen en el formato "Salidas de productos". Como evidencia, se genera el comprobante de cartera firmado por el respectivo servidor público. El Profesional Especializado realiza un cierre mensual, verificando el estado de la asignación de carteras y determinando qué bienes del inventario de muebles quedan pendientes para el mes siguiente, dejando como evidencia el informe de cierre mensual. Además, el Auxiliar Administrativo del Almacén verifica el estado de las carteras a través del inventario, siguiendo el cronograma de gestión del Almacén según el procedimiento P-GA-08. En caso de presentarse diferencias, se informa a las áreas responsables para realizar los ajustes correspondientes. La evidencia de este control incluye el formato de salidas de productos, el informe de cierre, el cronograma de gestión del Almacén, y los formatos de reintegros, asignaciones o traslados, firmados por el profesional del Almacén y el servidor público involucrado.</t>
  </si>
  <si>
    <t xml:space="preserve">Permanente .  </t>
  </si>
  <si>
    <t>"Formato salidas de producto
Informe de cierre
Cronograma de gestión del Almacén
Formatos de reintegros, asignaciones o traslados según aplique, firmadas por el profesional del almacén y el servidor público que se beneficia del bien, reintegra o traaslada. "</t>
  </si>
  <si>
    <t>GA-RG2-CAU1-CONT1</t>
  </si>
  <si>
    <r>
      <t xml:space="preserve">Posibilidad de afectación económica  </t>
    </r>
    <r>
      <rPr>
        <b/>
        <sz val="10"/>
        <color rgb="FF000000"/>
        <rFont val="Arial"/>
        <family val="2"/>
      </rPr>
      <t xml:space="preserve"> por caja menor en gastos no permitidos</t>
    </r>
    <r>
      <rPr>
        <sz val="10"/>
        <color rgb="FF000000"/>
        <rFont val="Arial"/>
        <family val="2"/>
      </rPr>
      <t xml:space="preserve">, </t>
    </r>
    <r>
      <rPr>
        <b/>
        <sz val="10"/>
        <color rgb="FF000000"/>
        <rFont val="Arial"/>
        <family val="2"/>
      </rPr>
      <t>debido a incorrecta aprobación de los mismos incumplimiendo la normatividad vigente.</t>
    </r>
  </si>
  <si>
    <t>por caja menor en gastos no permitidos</t>
  </si>
  <si>
    <t>Debido a incorrecta aprobación de los mismos incumplimiendo la normatividad vigente.</t>
  </si>
  <si>
    <r>
      <t>El Subgerente Administrativo y Financiero</t>
    </r>
    <r>
      <rPr>
        <b/>
        <sz val="10"/>
        <color rgb="FF000000"/>
        <rFont val="Arial"/>
        <family val="2"/>
      </rPr>
      <t xml:space="preserve"> verifica</t>
    </r>
    <r>
      <rPr>
        <sz val="10"/>
        <color rgb="FF000000"/>
        <rFont val="Arial"/>
        <family val="2"/>
      </rPr>
      <t xml:space="preserve"> anualmente que la resolución de caja menor contemple únicamente los conceptos de gastos permitidos según la normatividad vigente. Adicionalmente, el Profesional Especializado, al recibir una solicitud de autorización de gasto por caja menor,</t>
    </r>
    <r>
      <rPr>
        <b/>
        <sz val="10"/>
        <color rgb="FF000000"/>
        <rFont val="Arial"/>
        <family val="2"/>
      </rPr>
      <t xml:space="preserve"> revisa</t>
    </r>
    <r>
      <rPr>
        <sz val="10"/>
        <color rgb="FF000000"/>
        <rFont val="Arial"/>
        <family val="2"/>
      </rPr>
      <t xml:space="preserve"> que la necesidad cumpla con las condiciones estipuladas, tales como ser un imprevisto, no ser recurrente y afectar el normal funcionamiento de la entidad, conforme a la normatividad vigente y los considerandos de la resolución. Este control se realiza de manera permanente y manual. En caso de detectarse diferencias o gastos no permitidos, se informa a las áreas responsables para realizar los ajustes necesarios. La evidencia del control incluye la relación mensual de los gastos autorizados por conceptos de caja menor.</t>
    </r>
  </si>
  <si>
    <t>Relación mensual de los gastos autorizados por conceptos de caja menor</t>
  </si>
  <si>
    <t>GA-RG3-CAU1-CON1</t>
  </si>
  <si>
    <r>
      <t xml:space="preserve">Posibilidad de afectación económica </t>
    </r>
    <r>
      <rPr>
        <b/>
        <sz val="10"/>
        <color rgb="FF000000"/>
        <rFont val="Arial"/>
        <family val="2"/>
      </rPr>
      <t>por  inadecuado control de inventarios</t>
    </r>
    <r>
      <rPr>
        <sz val="10"/>
        <color rgb="FF000000"/>
        <rFont val="Arial"/>
        <family val="2"/>
      </rPr>
      <t xml:space="preserve"> </t>
    </r>
    <r>
      <rPr>
        <b/>
        <sz val="10"/>
        <color rgb="FF000000"/>
        <rFont val="Arial"/>
        <family val="2"/>
      </rPr>
      <t>debido a la no aplicación de los procedimientos establecidos.</t>
    </r>
  </si>
  <si>
    <t xml:space="preserve">por  inadecuado control de inventarios </t>
  </si>
  <si>
    <t>Debido a la no aplicación de los procedimientos establecidos.</t>
  </si>
  <si>
    <r>
      <t xml:space="preserve">El Profesional de Almacén </t>
    </r>
    <r>
      <rPr>
        <b/>
        <sz val="10"/>
        <color rgb="FF000000"/>
        <rFont val="Arial"/>
        <family val="2"/>
      </rPr>
      <t xml:space="preserve">verifica </t>
    </r>
    <r>
      <rPr>
        <sz val="10"/>
        <color rgb="FF000000"/>
        <rFont val="Arial"/>
        <family val="2"/>
      </rPr>
      <t>mensualmente el cumplimiento del cronograma de gestión del Almacén, asegurando la correcta aplicación de los procedimientos establecidos para el control de inventarios. Este control se realiza de manera manual y preventiva mediante la revisión de inventarios aleatorios mensuales y un informe cuatrimestral del inventario general. En caso de identificar diferencias o incumplimientos en el manejo de los inventarios, se informa a las áreas responsables para que se realicen los ajustes correspondientes. La evidencia de este control incluye el informe de cierre mensual con el inventario aleatorio y el informe cuatrimestral del inventario general. -</t>
    </r>
  </si>
  <si>
    <t>Mesual</t>
  </si>
  <si>
    <t>"Informe del cierre mensual que incluye inventario aleatorio.
Informe cuatrimestral de  Inventario general."</t>
  </si>
  <si>
    <t>GA-RG4-CAU1-CON1</t>
  </si>
  <si>
    <r>
      <t xml:space="preserve">Posibilidad de afectación económica </t>
    </r>
    <r>
      <rPr>
        <b/>
        <sz val="10"/>
        <color rgb="FF000000"/>
        <rFont val="Arial"/>
        <family val="2"/>
      </rPr>
      <t>por deterioro de bienes muebles o infraestructura</t>
    </r>
    <r>
      <rPr>
        <sz val="10"/>
        <color rgb="FF000000"/>
        <rFont val="Arial"/>
        <family val="2"/>
      </rPr>
      <t xml:space="preserve"> </t>
    </r>
    <r>
      <rPr>
        <b/>
        <sz val="10"/>
        <color rgb="FF000000"/>
        <rFont val="Arial"/>
        <family val="2"/>
      </rPr>
      <t>debido al inclumplimiento del plan de mantenimiento preventivo y correctivo.</t>
    </r>
  </si>
  <si>
    <t xml:space="preserve">por deterioro de bienes muebles o infraestructura </t>
  </si>
  <si>
    <t>debido al inclumplimiento del plan de mantenimiento preventivo y correctivo.</t>
  </si>
  <si>
    <r>
      <t xml:space="preserve">El administrador de la sede </t>
    </r>
    <r>
      <rPr>
        <b/>
        <sz val="10"/>
        <color rgb="FF000000"/>
        <rFont val="Arial"/>
        <family val="2"/>
      </rPr>
      <t xml:space="preserve">verifica </t>
    </r>
    <r>
      <rPr>
        <sz val="10"/>
        <color rgb="FF000000"/>
        <rFont val="Arial"/>
        <family val="2"/>
      </rPr>
      <t>mensualmente el cumplimiento del cronograma establecido a través  del plan de mantenimeinto en el "Formato GA- 46 Plan Anual de Mantenimeinto V2" asegurando la correcta inclusión se todas las actividades preventivas y correctivas. Este control se realiza de manera manual y preventiva mediante diligenciamiento del formato y reporte de indicadores. En caso de identificar  incumplimientos en los mantenimeintos, se deja evidencias de las razones en el analisis del indicador y se realizan los ajustes correspondientes. La evidencia de este control incluye el diligenciamiento del formato F-GA 46 y los indicadores mensuales reportados.</t>
    </r>
  </si>
  <si>
    <t>"Formato F-GA-46 
Indicador Mensual."</t>
  </si>
  <si>
    <t xml:space="preserve">Proceso Jurídico </t>
  </si>
  <si>
    <t>PJ-RG7-CAU1-CON1</t>
  </si>
  <si>
    <t>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</si>
  <si>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Jefe de Oficina Jurídica</t>
  </si>
  <si>
    <t>Posibilidad de afectación reputacional por inoportunidad de respuesta a las diferentes solicitudes presentadas por los organismos deportivos debido al inadecuado procedimiento en el archivo de las carpetas de registro y control.</t>
  </si>
  <si>
    <t>por inoportunidad de respuesta a las diferentes solicitudes presentadas por los organismos deportivos</t>
  </si>
  <si>
    <t>debido al inadecuado procedimiento en el archivo de las carpetas de registro y control.</t>
  </si>
  <si>
    <t>El Jefe de la Oficina Juridica cada semestre verifica de forma manual  que se incluya dentro de las necesidades establecidas en el PAA y prespuesto de la vigencia  del Oficina Asesora Juridica personal con conocimiento y experiencia en gestión documental capaz de gestionar la documentación entregada por cada Ente deportivo al momento de solicitar un trámite en la Entidad, en caso de que no se contrate las personas, solicitará acompañamiento al Centro De Administración Documental. Como evidencia del control será el correo donde realiza la solicitud a la Subgerencia Administrativa y Financiera para su inclusión.</t>
  </si>
  <si>
    <t xml:space="preserve">semestral </t>
  </si>
  <si>
    <t>correo donde realiza la solicitud a la Subgerencia Administrativa y Financiera para su inclusión.</t>
  </si>
  <si>
    <t>Correctivo</t>
  </si>
  <si>
    <t>PJ-RG8-CAU1-CON1</t>
  </si>
  <si>
    <t xml:space="preserve">Posiblidad de afectación reputacional por errores en la revisión de actos administrativos y certificaciones, debido a la falta de conocimiento respecto a las normas que regulan la materia </t>
  </si>
  <si>
    <t>por errores en la revisión de actos administrativos y certificaciones</t>
  </si>
  <si>
    <t>debido a la falta de conocimiento respecto a las normas que regulan la materia</t>
  </si>
  <si>
    <t>Usuarios, productos y prácticas</t>
  </si>
  <si>
    <t xml:space="preserve">El Jefe de la Oficina juridica a demanda y de modo manual,  revisa la documentación generada antes de ser firmados por el respectivo ordenador,  con todos los soportes de forma digiital o/ fisica, En caso des después de la revisión se decteta un error se subsanará el documento previa aprobación por parte del Ordenador. como evidencia del control está el VB o firma del Jefe Juridico en el documento. </t>
  </si>
  <si>
    <t xml:space="preserve">A demanda </t>
  </si>
  <si>
    <t xml:space="preserve">Visto bueno del Jefe Juridico </t>
  </si>
  <si>
    <t>PJ-RG9-CAU1-CON1</t>
  </si>
  <si>
    <t>Posibilidad afectación reputacional por bridar deficientes asesorías jurídicas a los entes y organismos deportivos, debido al desconocimiento y/o desactualización de la legislación deportiva y normas complementarias</t>
  </si>
  <si>
    <t>por bridar deficientes asesorías jurídicas a los entes y organismos deportivos</t>
  </si>
  <si>
    <t>debido al desconocimiento y/o desactualización de la legislación deportiva y normas complementarias</t>
  </si>
  <si>
    <t>El Jefe Juridico  verificara  cada año y modo manual  que en el PIC y el Ministerio del Deporte agenden  las capacitaciones  sobre legislación deportiva y promovera su realización al equipo de trabajo, si no estan incluidas se gestionaran capacitaciones a demanda, como evidencia del control   se encuentra el correo electronico con la solicitud de las capacitaciones.</t>
  </si>
  <si>
    <t xml:space="preserve">Comunicaciones enviadas al Ministerio del Deporte y/o Talento Humano </t>
  </si>
  <si>
    <t>PJ-RF1-CAU1-CON1</t>
  </si>
  <si>
    <t>Posibilidad de efecto dañoso sobre los recursos públicos, por inoportunidad en la atención y gestión de las decisiones judiciales donde Indeportes Antioquia sea parte  debido a la entrega incompleta e inoportuna  de información por parte de las areas</t>
  </si>
  <si>
    <t>por inoportunidad en la atención y gestión de las decisiones judiciales donde Indeportes Antioquia sea part</t>
  </si>
  <si>
    <t>debido a la entrega incompleta e inoportuna de información por parte de las areas</t>
  </si>
  <si>
    <t>El Profesional unversitario de modo manual y a demanda al que se le asigné el proceso judicial, solicitará la información al area correspondiente a través de correo electronico con la debida oportunidad para que estos la alleguen y el PU pueda  verificar la existencia de la información requerida con el fin de dar respuesta al requerimiento, en caso de que la información no esté acorde o no haya sido enviada de forma oportuna  se enviará a través de Oficio con copia a Gerencia.</t>
  </si>
  <si>
    <t xml:space="preserve">Demanda </t>
  </si>
  <si>
    <t xml:space="preserve">Correos electrónicos enviados y/o Oficios </t>
  </si>
  <si>
    <t>PJ-RF1-CAU1-CON2</t>
  </si>
  <si>
    <t xml:space="preserve">Posibilidad de efecto dañoso sobre los recursos públicos, por inoportunidad en la atención y gestión de las decisiones judiciales donde Indeportes Antioquia sea parte  debido a la inadecuada gestión del profesional juridico asignado al proceso </t>
  </si>
  <si>
    <t>debido a la inadecuada gestión del profesional juridico asignado al proceso</t>
  </si>
  <si>
    <t>El Profesional unversitario que lidera el proceso judicial y extrajudicial de modo manual y a diario  asignará los procesos a cada abogada y verificará la oportunidad en la gestión del proceso realizada por cada uno de ellos a través de las plataformas disponibles por la Rama Judicial, .</t>
  </si>
  <si>
    <t xml:space="preserve">Diario </t>
  </si>
  <si>
    <t>Sin Registro</t>
  </si>
  <si>
    <t xml:space="preserve">Gestión del Talento Humano </t>
  </si>
  <si>
    <t>TH-RG1-CAU1-CON1</t>
  </si>
  <si>
    <t>lanear, organizar, ejecutar y hacer seguimiento a las acciones que promuevan el desarrollo del talento Humano durante el ciclo de vida laboral de los servidores públicos del instituto.</t>
  </si>
  <si>
    <t>Posibilidad de afectación reputacional por vinculación irregular del personal debido al incumplimiento en la verificación de los requisitos legales para el nombramiento o posesión en el empleo.</t>
  </si>
  <si>
    <t>por vinculación irregular del personal</t>
  </si>
  <si>
    <t>debido al incumplimiento en la verificación de los requisitos legales para el nombramiento o posesión en el empleo.</t>
  </si>
  <si>
    <t xml:space="preserve">El  Profesional  de la Oficina de Talento Humano, verifica   permanentemente de acuerdo  al formato F-TH-64 establecido en el Sistema de Gestión de la Calidad,  la información suministrada por la persona a nombrar y posesionar de acuerdo a los requisitos exigidos para el cargo en la normatividad vigente y el Manual Específico de Funciones de la Entidad. Este Control se realiza de forma manual.
En caso de no concordar lo reportado con la evidencia se corrigen los formatos diligenciados  para que se verifique y realice las correcciones pertinentes. El control se ejecutará de acuerdo a la periodicidad establecida para el reporte del indicador.
Como evidencia del control está  el Formato F-TH-64 Documentos de Posesión del Cargo diligenciado y archivado en la historia laboral. Certificaciones impresas o digitales de antecedentes proferidas por las entidades competentes .
</t>
  </si>
  <si>
    <t>"Formato F-TH-64 Documentos de Posesión del Cargo diligenciado y archivado en la historia laboral.
Certificaciones impresas o digitales de antecedentes proferidas por las entidades competentes ."</t>
  </si>
  <si>
    <t>TH-RG1-CAU1-CON2</t>
  </si>
  <si>
    <t>Jefe de Oficina de Talento Humano</t>
  </si>
  <si>
    <t>"El  Profesional  Especializado de la Oficina de Talento Humano, proyecta oficios    permanentemente con firma  de la jefe de la oficina para enviar a las diferentes entidades para la confirmación de experiencia y títulos de estudio del candidato . Este Control se realiza de forma manual.
En caso de no concordar lo reportado con la evidencia se envía comunicado a las entidades indicando que no se cumple con la experiencia y títulos del candidado en el estudio.  El control se ejecutará de acuerdo a la periodicidad establecida para el reporte del indicador.
Como evidencia del control está la respuesta de la instituciones educativas y ex/empleadoras del candidato
"</t>
  </si>
  <si>
    <t>Respuesta de la instituciones educativas y ex/empleadoras del candidato</t>
  </si>
  <si>
    <t>TH-RF1-CAU1-CON1</t>
  </si>
  <si>
    <t xml:space="preserve">Posibilidad de efecto dañoso por la materialización de riesgos en la salud de los empleados de la Entidad debido a incumplimientos en la implementación del Sistema de Seguridad y Salud en el Trabajo </t>
  </si>
  <si>
    <t>por la materialización de riesgos en la salud de los empleados de la Entidad</t>
  </si>
  <si>
    <t xml:space="preserve">debido a incumplimientos en la implementación del Sistema de Seguridad y Salud en el Trabajo </t>
  </si>
  <si>
    <t xml:space="preserve">"El Jefe de la Oficina de Talento Humano , verifica    permanentemente  el perfil requerido, según resolución 312 de 2019, de las personas que realizan la implementación del SG SST. Este Control se realiza de forma manual.
En caso de no concordar lo reportado con la evidencia se envía comunicado a la Jefe de Talento Humano y a la Profesional Universitaria SG- SST  indicando que no se cumple con el  títulos para ejercer roles y responsabilidades en la materia.   El control se ejecutará de acuerdo a la periodicidad establecida para el reporte del indicador.
Como evidencia del control está la certificación del Profesional para la ejecución de responsabilidades en SST. 
</t>
  </si>
  <si>
    <t>1, Carpeta Anexo 3. Roles y responsabilidades, certificados Profesional</t>
  </si>
  <si>
    <t>TH-RF1-CAU1-CON2</t>
  </si>
  <si>
    <t>"
El Profesional Universitario de de la Oficina de Talento Humano , verifica y revisa   permanentemente con el apoyo (roles) de los demás responsables,  la implementación y actualización del plan de trabajo anual del SG-SST (todas las etapas decreto 1072 de 2015 cap 6, incluido el trabajo de campo con funcionarios). Este Control se realiza de forma manual.
En caso de no concordar lo reportado con la evidencia se revisa el  plan de trabajo del SG-SST  para la actualización y ejecución de las actividades faltantes para su cumplimiento. El control se ejecutará de acuerdo a la periodicidad establecida para el reporte del indicador.
Como evidencia del control está la Matriz del Plan de Trabajo Anual con el seguimiento respectivo. 
"</t>
  </si>
  <si>
    <t>2. Matriz del Plan de Trabajo Anual con Seguimiento./ARL</t>
  </si>
  <si>
    <t>TH-RF1-CAU1-CON3</t>
  </si>
  <si>
    <t>"El Profesional Universitrio de de la Oficina de Talento Humano , valida    permanentemente con la Subgerencia Administrativa y Financiera los recursos financieros para la implementación efectiva del Sistema de Gestión de SST. Este Control se realiza de forma manual.
En caso de no concordar lo reportado con la evidencia se enviará a Gerencia y el Jefe de Talento Humano    el  plan de trabajo del SG-SST aprobado   para la actualización y ejecución de las actividades faltantes para su cumplimiento. El control se ejecutará de acuerdo a la periodicidad establecida para el reporte del indicador.
Como evidencia del control están los correos a la gerencia del Plan de Trabajo Anual con el seguimiento respectivo. 
"</t>
  </si>
  <si>
    <t>3. Correo Electrónico.</t>
  </si>
  <si>
    <t>TH-RG2-CAU1-CON1</t>
  </si>
  <si>
    <t>Posibilidad de afectación reputacional por el incumplimiento de los procedimientos y trámites de la Entidad debido a la falta de entrenamiento en el puesto de trabajo en los eventos de cambio de personal.</t>
  </si>
  <si>
    <t>por el incumplimiento de los procedimientos y trámites de la Entidad</t>
  </si>
  <si>
    <t>Debido a la falta de entrenamiento en el puesto de trabajo en los eventos de cambio de personal.</t>
  </si>
  <si>
    <t>"El Profesional Universitrio de de la Oficina de Talento Humano , envía   permanentemente  la implementación del procedimiento P-TH-13 de Inducción y reinducción institucional, haciendo envío y seguimiento a la inducción específica en el cargo el empleado, a través del formato F-TH-90 . Este Control se realiza de forma manual.
En caso de no concordar lo reportado con la evidencia se enviará a los servidores y jefes de estos un correo de comunicación para  el diligenciamiento del formato F-T-90 e El control se ejecutará de acuerdo a la periodicidad establecida para el reporte del indicador.
Como evidencia del control están los correos de los seguimientos para completar los formatos respectivos 
"</t>
  </si>
  <si>
    <t>"Correo electrónico o comunicación interna
Formato F-TH-90 diligenciado"</t>
  </si>
  <si>
    <t>TH-RG2-CAU1-CON2</t>
  </si>
  <si>
    <t>"
El Profesional Universitrio de de la Oficina de Talento Humano , gestiona  permanentemente los procesos de capacitación y/o formación requeridos en el proceso de entrenamiento  . Este Control se realiza de forma manual.
En caso de no concordar lo reportado con la evidencia se  realizarán las capacitaciones faltantes de los servidores y  se ejecutará de acuerdo a la periodicidad establecida para el reporte del indicador.
Como evidencia del control están los registros de las capacitaciones del plan de formación 
"</t>
  </si>
  <si>
    <t xml:space="preserve">Registros de capacitaciones realizadas </t>
  </si>
  <si>
    <t>TH-RF2-CAU1-CON1</t>
  </si>
  <si>
    <t xml:space="preserve">Posibilidad de afecto dañoso por pagos de nómina y seguridad social  con liquidaciones erróneas debido a la falta de  implementación de revisión de la nómina </t>
  </si>
  <si>
    <t xml:space="preserve"> por pagos de nómina y seguridad social  con liquidaciones erróneas</t>
  </si>
  <si>
    <t xml:space="preserve">debido a la falta de  implementación de revisión de la nómina </t>
  </si>
  <si>
    <t>"El Técnico de Nomina de la Oficina de Talento Humano , revisa y valida  la liquidación de la nómina y factores prestacionales permamentemente ,  con el apoyo de un  profesional idóneo de la Oficina de Talento Humano y/o Subgerencia Administrativa y Financiera. Este Control se realiza de forma manual.
En caso de no concordar lo reportado con la evidencia se  realizarán planes de mejoramiento para adecuar las liquidaciones de nómina y prestaciones sociales de los servidores .  El control  se ejecutará de acuerdo a la periodicidad establecida para el reporte del indicador.
Como evidencia del control  están los correos electrónicos con los  reportes de liquidación de nómina, papeles de trabajo y la designación profesional para el rol de revisión de la liquidación de nómina
"</t>
  </si>
  <si>
    <t>Correo electrónico, reportes de liquidación de nómina, papeles de trabajo, designación profesional para el rol de revisión de la liquidación de nómina</t>
  </si>
  <si>
    <t>TH-RF3-CAU1-CON1</t>
  </si>
  <si>
    <t>Posibilidad de efecto dañoso por no cobro de las incapacidades médicas y/o licencias de maternidad y paternidad del personal de la Entidad, debido a la no realización del seguimiento a la gestión de cobro y recaudo ante las EPS y/o ARL</t>
  </si>
  <si>
    <t>por no cobro de las incapacidades médicas y/o licencias de maternidad y paternidad del personal de la Entidad</t>
  </si>
  <si>
    <t>debido a la no realización del seguimiento a la gestión de cobro y recaudo ante las EPS y/o ARL</t>
  </si>
  <si>
    <t>"El Técnico de Nómina de  la Oficina de Talento Humano , valida permamentemente la   implementación del procedimiento institucional para la liquidación de prestaciones sociales y otros factores, código  P-TH-04 y su  instructivo I-TH-04. Este Control se realiza de forma manual.
En caso de no concordar lo reportado con la evidencia se debe ejecurar la implementación de los trámites faltantes  para la liquidación de prestaciones sociales en el período vigente . El control  se ejecutará de acuerdo a la periodicidad establecida para el reporte del indicador.
Como evidencia del control  están los cobros radicados ante las EPS y/o ARL, comunicaciones internas, novedades de nómina reportadas."</t>
  </si>
  <si>
    <t>"Cobros radicados ante las EPS o ARL
Comunicaciones
Novedades de nómina"</t>
  </si>
  <si>
    <t>TH-RG5-CAU1-CON1</t>
  </si>
  <si>
    <t>Posibilidad de afectación económica por un inadecuado procesamiento  de la información histórica de nómina de la Entidad,  debido a la falta de personal capacitado con el perfil requerido y el respaldo de pares en el proceso que apoye la gestión para la búsqueda y generación adecuada de los  CETILES</t>
  </si>
  <si>
    <t>por un inadecuado procesamiento  de la información histórica de nómina de la Entidad</t>
  </si>
  <si>
    <t>Debido a la falta de personal capacitado con el perfil requerido y el respaldo de pares en el proceso que apoye la gestión para la búsqueda y generación adecuada de los  CETILES</t>
  </si>
  <si>
    <t>"El Jefe de la Oficina de Talento Humano , valida y establece permamentemente a los responsables de la generación de CETILES,  la Implementacíón de  procesos de formación y capacitación del(os) servidor(es) de apoyo en la identificación, comprensión y registro de la información en el CETIL y cada que haya el requerimiento de CETILES en la dependencia. Este Control se realiza de forma manual.
En caso de no concordar lo reportado con la evidencia  se llevarán a cabo mesas de trabajo y capacitaciones para el personal, con el fin de fortalecer el control según la periodicidad con la que se expida el CETIL. Como evidencia de este control, se incluirán actas de reunión, comunicaciones internas, planes de trabajo, los CETILES, así como la revisión con el CADA de las acciones para la organización de la información de la nómina."</t>
  </si>
  <si>
    <t>" Capacitaciones,  Comunicaciones de desingnacion de responsables para generar los cetiles,Actas de reunion, correos electronicos , listas de asistencia, Comunicaciones internas con el equipo de trabajo  y  el CADA, registros y/o reportes de información identificada.
"</t>
  </si>
  <si>
    <t xml:space="preserve">Gestión Documental </t>
  </si>
  <si>
    <t>GD-RG1-CAU1-CON1</t>
  </si>
  <si>
    <t>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t>
  </si>
  <si>
    <t> Profesional Universitario Coordinador de Equipo "CADA".</t>
  </si>
  <si>
    <t>Posibilidad de afectación reputacional y/o económica debido a la carencia de instrumentos de valoración documental, para orientar la conformación y organización archivística de los fondos documentales a cargo de la entidad.</t>
  </si>
  <si>
    <t xml:space="preserve">Por la falta de los instrumentos para reglar el ciclo de vida </t>
  </si>
  <si>
    <t>Debido a la desactualización y no elaboración de los instrumentos de valoración documental: Tablas de Retención Documental y Tablas de Valoración Documental.</t>
  </si>
  <si>
    <t>"
1. El equipo CADA, desde el proceso de Gestión Documental, con una frecuencia al menos trimestral, genera las alertas institucionales respecto a la carencia y desactualización de los instrumentos de valoración documental, e incluye la elaboración de los mismos como actividades en los instrumentos de planeación del proceso PINAR y plan de acción. Este control se realiza de manera manual y es preventivo. En caso de no aplicar el control el proceso puede continuar con la desactualización de los instrumentos archivísticos base para la implementación de la política archivística. Como evidencia se encuentran las alertas e informes de seguimiento a la gestión documental.
"</t>
  </si>
  <si>
    <t>Trimestral</t>
  </si>
  <si>
    <t>"Alertas de gestión documental
Informes de Actividades del CADA (Semestrales)
Avance en Plan de Acción"</t>
  </si>
  <si>
    <t>Compartir / Transferir</t>
  </si>
  <si>
    <t>GD-RG2-CAU1-CON1</t>
  </si>
  <si>
    <t>Posbilidad afectación reputacional por error en la radicación de comunicaciones recibidas en la Ventanilla Única y actos administrativos (Resoluciones y Circulares)</t>
  </si>
  <si>
    <t xml:space="preserve">Por error de los servidores públicos del CADA en la radicación y direccionamiento de documentos en el Sistema Mercurio </t>
  </si>
  <si>
    <t>Debido a la baja aplicación o desconocimiento de los procedimientos de recepción y trámite</t>
  </si>
  <si>
    <t>"1. El profesional Universitario del CADA, con una frecuencia mensual, mantiene actualizado el formato F-GD-46 Malla de Tema de Radicación, así como el Instructivo de Recepción y Radicación de Documentos en la Ventanilla Única.
Este control se realiza de manera manual y preventivo. En caso de no aplicarse el control se puede estar implementado acciones obsoletas en el proceso de radicación y direccionamiento. Como evidencia del control se encuentran la malla de temas y el instructivo actualizado.
2. El equipo de Radicación del CADA revisa de manera diaria las bandejas de radicación en el Sistema de Gestión Documental Mercurio, valida los comentarios de devolución, corrige de inmediato y enruta nuevamente. Este control se realiza de manera manual y preventivo. En caso de no aplicarse el control se pueden materializar radicados direccionados erróneamente. La evidencia del control son los radicados en el sistema de gestión documental mercurio.
3. El profesional Universitario del CADA, con frecuencia mensual, mediante el análisis de las causales de la devolución de comunicaciones oficiales y PQRSDF determina en qué casos se trata de inconsistencias en la identificación del asunto o la oficina competente y plantea las acciones de mejora pertinentes. Este control se realiza de manera manual y preventivo. En caso de no aplicarse el control se pueden materializar radicados direccionados erróneamente. La evidencia del control son los radicados en el sistema de gestión documental mercurio.
4. Un servidor Público del CADA, con frecuencia semanal, revisa aleatoriamente y coteja las imágenes de las resoluciones y circulares radicadas durante la semana inmediatamente anterior. Este control se realiza de manera manual y preventiva. En caso de no aplicarse el control se pueden materializar imágenes inconsistentes en el sistema. Como evidencia del control se encuentran los actos administrativos. La evidencia del control son los radicados en el sistema de gestión documental mercurio.
"</t>
  </si>
  <si>
    <t>"Mensual
Diario
Semestral"</t>
  </si>
  <si>
    <t>"Reportes extractados del Sistema Mercurio
Informes de actividades del CADA"</t>
  </si>
  <si>
    <t xml:space="preserve">Contratación y Adquisiciones </t>
  </si>
  <si>
    <t>CA-RG2-CAU1-CON1</t>
  </si>
  <si>
    <t>Garantizar que contrataciones con clientes y proveedores de la entidad se realicen con calidad, oportunidad, eficiencia y cumpliendo de los términos legales.</t>
  </si>
  <si>
    <t xml:space="preserve">Posibilidad de afectación economical por el incumplimiento de las partes respecto a las obligaciones contractuales, debido a la no ejecución del contrato de acuerdo a las condiciones convenidas y lo estipulado por la ley, reglamentos, procedimientos y demás normas reglamentarias de la contratación estatal. </t>
  </si>
  <si>
    <t>Por el incumplimiento de las partes respecto a las obligaciones contractuales</t>
  </si>
  <si>
    <t xml:space="preserve">Debido a la no ejecución del contrato de acuerdo a las condiciones convenidas y lo estipulado por la ley, reglamentos, procedimientos y demás normas reglamentarias de la contratación estatal. </t>
  </si>
  <si>
    <t>"Las partes contractuales, el supervisor designado y el Ordenador del Gasto deben realizar la ejecución del contrato de acuerdo a lo convenido y estipulado en la ley, manual, procedimientos y demás normas,
Organizar Control"</t>
  </si>
  <si>
    <t>Diariamente</t>
  </si>
  <si>
    <t>documentos contractuales</t>
  </si>
  <si>
    <t>CA-RG3-CAU1-CON1</t>
  </si>
  <si>
    <t xml:space="preserve">Posibilidad de afectación económica  por no realizar la liquidación de los contratos y convenios en los tiempos establecidos en el contrato y/o Ley debido a la falta de recursos operativos, administrativos, financieros y técnicos </t>
  </si>
  <si>
    <t xml:space="preserve">Por no realizar la liquidación de los contratos y convenios en los tiempos establecidos en el contrato y/o Ley </t>
  </si>
  <si>
    <t xml:space="preserve">Debido a la falta de recursos operativos, administrativos, financieros y técnicos </t>
  </si>
  <si>
    <t>El supervisor designado y ordenador del gasto deben realizar la liquidación de los contratos y convenios en los términos contractuales y legales establecidos</t>
  </si>
  <si>
    <t>formato F-CA 54- acta de liquidación de contratos</t>
  </si>
  <si>
    <t>CA-RF1-CAU1-CON1</t>
  </si>
  <si>
    <t>Posibilidad de efecto dañoso sobre recursos públicos por irregularidades en la contratación; debido a no acatar la nornatividad contractual.</t>
  </si>
  <si>
    <t>Por irregularidades en la contratación</t>
  </si>
  <si>
    <t>debido a no acatar la nornatividad contractual</t>
  </si>
  <si>
    <t>Los integrantes del Comité Asesor y Evaluador, el supervisor y el ordenador del gasto deben observar las normas legales sobre contratación y las guias con que cuenta la entidad para el desarrollo de su labor dentro del proceso contractual</t>
  </si>
  <si>
    <t>P-CA-05 Procedimiento de Contratación, Manual de Contratación, Estatuto de la Contatación</t>
  </si>
  <si>
    <t>CA-RG4-CAU1-CON1</t>
  </si>
  <si>
    <t xml:space="preserve">Posibilidad de afectación reputacional por no realizar una adecuada planeación del proceso contractual debido a la falta de análisis, estudio y revisión de los componentes técnico, financiero, administrativo y jurídico de la etapa precontractual. </t>
  </si>
  <si>
    <t>por no realizar una adecuada planeación del proceso contractual</t>
  </si>
  <si>
    <t>debido a la falta de análisis, estudio y revisión de los componentes técnico, financiero, administrativo y jurídico de la etapa precontractual.</t>
  </si>
  <si>
    <t>Alto</t>
  </si>
  <si>
    <t>El ordenador del gasto designará los integrantes del Comité Asesor y Evaluador  quienes dentro de su competencia estructuraran técnica, financiera y juridicmente el proceso, para que este lo presente para ser analizado por el Comité de contración previa revisión del  Jefe Juridico, quien procedara e emitir su recomendación a tráves de la  constancia respectiva de tal manera que termine en la suscripción por parte del Ordenador del gasto.  cuando un proceso no pasa completamente el comité de contratación o se emiten observaciones y no se subsanan por parte del Ordenador y del CAE, este se devuelve definitivamente a la dependencia.</t>
  </si>
  <si>
    <t xml:space="preserve">El comité sesiona 2 veces a la semana salvo situaciones excepcionales </t>
  </si>
  <si>
    <t>La constancia de recomendación del Comité de contratación y los Estudios previos firmados con su debido soporte</t>
  </si>
  <si>
    <t>CA-RG5-CAU1-CON1</t>
  </si>
  <si>
    <t xml:space="preserve">Posibilidad de afectación económica  por la inoportunidad en la contratación de las necesidades debido a la falta de planeación por parte de las dependencias </t>
  </si>
  <si>
    <t>por la inoportunidad en la contratación de las necesidades</t>
  </si>
  <si>
    <t>debido a la falta de planeación por parte de las dependencias</t>
  </si>
  <si>
    <t>El comité de gerencia verifica y  aprobrará cada vigencia  el Plan Anual de Adquisicones  V0, previa revisión de los ordendaores de cada dependencia y jefes de oficina en el momento,de elaboración del anteproyecto presupuesto, En caso de no estar de acuerdo con las necesidades allí  expuestas devolvera a cada dependencia para que realice los ajustes pertinentes  a través de la ruta de modificaicones del PAA como evidencia dle control está el acta de comtié de gerencia y el trámite de modificaciones por correo electronico.</t>
  </si>
  <si>
    <t>Gestión de la Plataforma TIC</t>
  </si>
  <si>
    <t>GP-RG1-CAU1-CON1</t>
  </si>
  <si>
    <t>Asegurar que la Plataforma TIC esté disponible, funcional, optimizada y actualizada para que satisfaga las necesidades de los procesos de la entidad.</t>
  </si>
  <si>
    <t>Jefe de Oficina de Sistemas</t>
  </si>
  <si>
    <t>Posibilidad de afectación reputacional, por fallas en la conectividad debido canales de internet contratados sin opciones de redundancia</t>
  </si>
  <si>
    <t>Por fallas en la conectividad.</t>
  </si>
  <si>
    <t>Canales de internet contratados sin opciones de redundancia.</t>
  </si>
  <si>
    <t>Fallas Tecnológicas</t>
  </si>
  <si>
    <t>"La jefe de la oficina de sistemas de forma anual verifica las especificaciones técnicas a contratar en los servicios de conectividad, que permitan contar con mayor estabilidad y respaldo y con opciones de redundancia para la continuidad del servicio, esto se realiza de forma manual en el documento de especificaciones técnicas del proceso contractual. 
En caso que las especificaciones no garanticen el cumplimiento del control, se deberán modificar realizando el ajuste necesario al contrato.
Como evidencia quedan los estudios previos y especificaciones técnicas de los procesos de contratación de internet. "</t>
  </si>
  <si>
    <t>Única</t>
  </si>
  <si>
    <t>Estudios previos y especificaciones técnicas</t>
  </si>
  <si>
    <t>GP-RG2-CAU1-CON1</t>
  </si>
  <si>
    <t>Posibilidad de afectación reputacional, por mal funcionamiento de los aplicativos críticos (Mercurio, Sicof, Internet, DeportesAnt), debido parametrizaciiones mayores inadecuadas</t>
  </si>
  <si>
    <t>Por mal funcionamiento de los aplicativos críticos (Mercurio, Sicof, Internet, DeportesAnt).</t>
  </si>
  <si>
    <t>Debido a una parametrización inadecuada.</t>
  </si>
  <si>
    <t>Ejecución de Administración de procesos</t>
  </si>
  <si>
    <t>GP-RG3-CAU1-CON1</t>
  </si>
  <si>
    <t>Posibilidad de afectación reputacional, por no disponibilidad de los servicios debido a  Incumplimiento en los niveles de disponibilidad contratados</t>
  </si>
  <si>
    <t>Por no disponibilidad de los servicios.</t>
  </si>
  <si>
    <t>Debido a incumplimiento en los niveles de disponibilidad contratados.</t>
  </si>
  <si>
    <t>"El supervisor del contrato verifica de forma mensual los ANS y resarcimientos en el contrato y verifica el cumplimiento de estos o solicita el resarcimiento requerido. 
En caso que se presente incumplimiento repetido de los ANS, se deberá activar el procedimiento de imposición de multas del contratol.
Como evidencia del control quedan los informes de supervisión. "</t>
  </si>
  <si>
    <t>Contratos</t>
  </si>
  <si>
    <t>GP-RG4-CAU1-CON1</t>
  </si>
  <si>
    <t>Posibilidad de afectación reputacional por ejecución no programada o errónea de actualizaciones de Windows en los servidores debido a una actualizacion no planeada.</t>
  </si>
  <si>
    <t>Por ejecución no programada o errónea de actualizaciones de Windows.</t>
  </si>
  <si>
    <t>Debido a una actualización no planeada.</t>
  </si>
  <si>
    <t>El personal técnico de la oficina de sistemas, cuando el contratista solicita, autoriza y verifica la realización de las actualización de Windows en los servidores.
Como evidencia del control queda correo enviado de solicitud y aprobación de la ejecución de la actualización. 
En caso de fallos en la realización de las actualizaciones, el contratista reversa la actualización dejando el servidor en su versión anterior, previo a volver a programar la misma."</t>
  </si>
  <si>
    <t>Herramientas de gestión de actualización configuradas.</t>
  </si>
  <si>
    <t>GP-RG5-CAU1-CON1</t>
  </si>
  <si>
    <t>Posibilidad de afectación economica por Ataques informáticos, debido a Insuficientes mecanismos de protección a la plataforma de T.I.</t>
  </si>
  <si>
    <t>Por ataques informáticos.</t>
  </si>
  <si>
    <t>Debido a insuficientes mecanismos de protección a la plataforma de T.I.</t>
  </si>
  <si>
    <t>"El personal de la oficina de sistemas valida la correcta ejecución del Plan Estratégico de Seguridad de la Información de forma trimestral, por medio del cumplimiento del plan de acción de Seguridad digital, de forma manual. 
Como evidencia queda un documento de seguimiento del plan.  
En caso que no se realicen control a la ejecución se realizarán la gestiones, alertas y planes de mejoramiento necesarios para garantizar la ejecución del control."</t>
  </si>
  <si>
    <t>GP-RF1-CAU1-CON1</t>
  </si>
  <si>
    <t>Posibilidad de efecto dañoso por daño parcial o total de los equipos de infraestructura tecnológica debido a insuficientes mecanismos de protección.</t>
  </si>
  <si>
    <t>Por daño parcial o total de los equipos de infraestructura.</t>
  </si>
  <si>
    <t>Debido a insuficientes mecanismos de protección.</t>
  </si>
  <si>
    <t>Daño a activos fijos</t>
  </si>
  <si>
    <t>"La jefe de la oficina de sistemas valida de forma anual la existencia y pertinencia del plan de continuidad de negocio de la gestion de la plataforma TIC. 
Como evidencia se tiene el plan de continuidad de la plataforma TIc definido. 
En caso que falle lo establecido en el plan, se asume el riesgo por parte de la entidad. "</t>
  </si>
  <si>
    <t>Plan de Continuidad de TI</t>
  </si>
  <si>
    <t>GP-RG6-CAU1-CON1</t>
  </si>
  <si>
    <t>Posibilidad de afectación reputacional por falla en los aplicativos o infraestructura debido a deficiencia en las pruebas antes de liberar un servicio nuevo o una actualización.</t>
  </si>
  <si>
    <t>Por falla en los aplicativos o infraestructura.</t>
  </si>
  <si>
    <t>Debido a deficiencia en las pruebas antes de liberar un servicio nuevo o una actualización.</t>
  </si>
  <si>
    <t>"La jefe de la oficina de sistemas define los mecanismos para tener siempre un ambiente de pruebas en los sistenas criticos y que no se trate de SAAS o nube, el cual puede ser manejado por el proveedor o por el personal de indeportes, sobre el cual se deben realizar los cambios de los aplicativos antes de salir a producción.
Como evidencia quedan los ambientes de pruebas en funcionamiento. 
En caso que falle y no se tenga ambiente de pruebas, se verificará la pertinencia de contar con el mismo o asumir el riesgo de la realización de actualizaciones en producción. "</t>
  </si>
  <si>
    <t>Ambientes de calidad implementados</t>
  </si>
  <si>
    <t>GP-RG7-CAU1-CON1</t>
  </si>
  <si>
    <t>Posibilidad de afectación reputacional por uso de infraestructura tecnológica inadecuada u obsoleta debido a deficiencia en la planeación de las necesidades del proceso.</t>
  </si>
  <si>
    <t>por uso de infraestructura tecnológica inadecuada u obsoleta</t>
  </si>
  <si>
    <t>debido a deficiencia en la planeación de las necesidades del proceso.</t>
  </si>
  <si>
    <t>"La jefe de la oficina de sistemas realiza el inventario de Activos de información y define el plan de acción anual, con base en este realziar la solicitud de presupuesto a la gerencia para garantizar los recursos que se requieren sean asignados cada vigencia para  el funcionamiento de la oficin.. 
Como evidencia queda el inventario de Activos, El Plan de Acción y el  anteproeycto de presupuesto enviado a la Subgerencia Administrativa y Financiera.
En caso que falle lo establecido en el plan, se asume el riesgo por parte de la entidad. 
"</t>
  </si>
  <si>
    <t>Unica</t>
  </si>
  <si>
    <t>Correos electrónicos del Proyecto de presupuesto y actas de comité de gerencia.</t>
  </si>
  <si>
    <t>GP-RG8-CAU1-CON1</t>
  </si>
  <si>
    <t>Posibilidad de afectación reputacional por pérdida de información de la Entidad debido a incidentes de seguridad de la información.</t>
  </si>
  <si>
    <t>Por pérdida de información vital de la Entidad.</t>
  </si>
  <si>
    <t>Debido a incidentes de seguridad de la información.</t>
  </si>
  <si>
    <t>"La jefe de la oficina de sistemas define la política de seguridad de la información y la socializa a todo el personal para su cumplimiento.
Como evidencia queda la politica de seguridad definida y las listas de asistencia de la socializacion realizada. 
En caso que la politica no sea suficiente, se debe tener establecido en la entidad el plan de recuperación de desastres. "</t>
  </si>
  <si>
    <t>Política de Seguridad de la información</t>
  </si>
  <si>
    <t>GP-RG11-CAU1-CON1</t>
  </si>
  <si>
    <t>Posibilidad de afectación reputacional por atención inoportuna a los requerimientos de los usuarios debido Incumplimientos de los ANS.</t>
  </si>
  <si>
    <t>Por atención inoportuna a los requerimientos de los usuarios.</t>
  </si>
  <si>
    <t>Debido a incumplimientos de los ANS</t>
  </si>
  <si>
    <t>"El Jefe de la oficina de sistemas verifica que dentro de los contratos con terceros queden establecidos valores de resarcimiento economico o imposición de multas por incumplimiento de ANS. en cuanto a los ANS internos, la Jefe de sistemas establece dentro de los indicadores de gestión, el indicador para validar el cumplimiento d los ANS.
Como evidencia quedan los estudios previos y clausulados contractuales y los indicadores de gestión formulados. 
Si el contrato no trae resarcimientos o multas, el mismo no será suscrito para el ordenador del asto hasta su corrección, en cuanto a los ANS internos, se deberá formular el indicador e inlcuirlo. "</t>
  </si>
  <si>
    <t>informes de supervisión</t>
  </si>
  <si>
    <t>GP-RG12-CAU1-CON1</t>
  </si>
  <si>
    <t>Posibilidad de afectación reputacional por atención inoportuna a los requerimientos de los usuarios debido falta de control y seguiminto a los casos de mesa de servicios.</t>
  </si>
  <si>
    <t>Falta de control y seguiminto a los casos de mesa de servicios</t>
  </si>
  <si>
    <t>La jefe de la oficina de sistemas debe realizar seguimiento a la adecuada atención de los casos de la mesa de servicios por parte de los técnicos de la oficina de sistemas de forma semana.</t>
  </si>
  <si>
    <t>"herramienta de mesa de servicios gestionada
Contratos"</t>
  </si>
  <si>
    <t xml:space="preserve">Gestión Financiera </t>
  </si>
  <si>
    <t>GF-RG1-CAU1-CON1</t>
  </si>
  <si>
    <t>Realizar la planificación financiera, aplicación y custodia de los recursos financieros de la entidad y gestionar la transferencia de los mismos.</t>
  </si>
  <si>
    <t>Subgerente Administrativo y Financiero</t>
  </si>
  <si>
    <t>Posibilidad de afectación económica por inadecuada planificación de las partidas presupuestales (Decreto 111/1997) y financieras, debido a la falta de conocimiento y estudio que soporten las cifras estimadas para el presupuesto y falta de planificación y seguimeinto desde la Alta Gerencia a los ingresos, gastos y al plan Anual de adquisiciones.</t>
  </si>
  <si>
    <t>Por inadecuada planificación de las partidas presupuestales (Decreto 111/1997) y financieras</t>
  </si>
  <si>
    <t>Debido a la falta de conocimiento y estudio que soporten las cifras estimadas para el presupuesto y falta de planificación y seguimeinto desde la Alta Gerencia a los ingresos, gastos y al plan Anual de adquisiciones.</t>
  </si>
  <si>
    <t>Ejecución y administración de Procesos</t>
  </si>
  <si>
    <t>El Subgerente Administrativo y Financiero, junto con el Jefe de la Oficina de Planeación, verifican anualmente que el anteproyecto presupuestal esté alineado con las necesidades de la vigencia y conforme a lo establecido en el Plan de Desarrollo. Este control se realiza de forma manual durante la construcción del anteproyecto y en cada incorporación de recursos. En caso de desviaciones, se toma acción correctiva a través de la revisión y ajuste del presupuesto. La evidencia de este control incluye el anteproyecto de presupuesto aprobado, la resolución de apropiación inicial, la publicación del Plan Anual de Adquisiciones, el acta de junta directiva aprobada, el acto administrativo y el concepto favorable.</t>
  </si>
  <si>
    <t>Una vez al año</t>
  </si>
  <si>
    <t>"Anteproyecto de Presupuesto aprobado.
Resolución de apropiación inicial 
Publicación del Plan Anual de Adquisiciones de la vigencia corriente.
Acta de junta directiva aprobada
Acto administrativo
Concepto favorable"</t>
  </si>
  <si>
    <t>GF-RG1-CAU1-CON2</t>
  </si>
  <si>
    <t>El Subgerente Administrativo y Financiero verifica anualmente que, dentro del plan de capacitación del Instituto, se incluya la formación sobre el manejo, control y seguimiento de la gestión presupuestal y la eficiencia del gasto público dirigida a los ordenadores del gasto y al personal del área financiera. Este control se realiza de forma manual a través de la revisión y aprobación del plan de capacitación. En caso de detectarse una desviación, se ajusta el plan para incluir las capacitaciones necesarias. La evidencia de este control se refleja en la capacitación realizada en el Comité Directivo sobre gestión presupuestal y eficiencia del gasto público.</t>
  </si>
  <si>
    <t>Capacitación en comité Directivo sobre gestión presupuestal y eficiencia del gasto publico.</t>
  </si>
  <si>
    <t>GF-RG1-CAU1-CON3</t>
  </si>
  <si>
    <t>El Profesional de Presupuesto, mensualmente, verifica y elabora un informe de ejecución presupuestal de ingresos y gastos, el cual se publica en la página web institucional y se remite a la gerencia. Este control se realiza de manera manual a través del seguimiento continuo de los registros financieros. En caso de identificarse desviaciones en la ejecución presupuestal, se toman medidas correctivas inmediatas para ajustar el presupuesto. La evidencia de este control es el informe mensual de ejecución presupuestal.</t>
  </si>
  <si>
    <t>Informe de ejecución Presupuestal mensual</t>
  </si>
  <si>
    <t>GF-RG2-CAU1-CON1</t>
  </si>
  <si>
    <t>Posibilidad de afectación económica y reputacional por incumplimiento normativo, debido a la falta de conocimiento del equipo y ausencia en el liderazgo del proceso financiero</t>
  </si>
  <si>
    <t>Por incumplimiento normativo</t>
  </si>
  <si>
    <t>Debido a la falta de conocimiento del equipo y ausencia en el liderazgo del proceso financiero</t>
  </si>
  <si>
    <t>El Subgerente Administrativo y Financiero solicita anualmente, en el marco del Plan Institucional de Capacitación, la actualización de la normatividad tributaria para el equipo financiero, con el fin de asegurar el cumplimiento normativo y evitar afectaciones económicas y reputacionales. Este control se realiza de forma manual, a través de la gestión y programación de las capacitaciones correspondientes. En caso de identificarse desviaciones o carencias de conocimiento en el equipo, se ajusta el plan de capacitación para reforzar las áreas críticas. La evidencia de este control es la capacitación anual impartida al equipo financiero.</t>
  </si>
  <si>
    <t>Capacitación Anual al Equipo Financiero</t>
  </si>
  <si>
    <t>GF-RG2-CAU1-CON2</t>
  </si>
  <si>
    <t>El Subgerente Administrativo y Financiero verifica mensualmente el cumplimiento del reporte de información interna y externa del área financiera, estableciendo los controles necesarios como el cronograma de reportes de información externa y el calendario COLA para su seguimiento y cumplimiento. Este control se realiza de manera manual a través de la revisión de los informes de cierre financiero, los cuales son aprobados y firmados por el Subgerente Administrativo y Financiero. En caso de detectarse desviaciones en el cumplimiento de los plazos o la calidad de la información, se toman medidas correctivas inmediatas en los informes. La evidencia de este control incluye los informes financieros mensuales revisados y firmados, así como la circular y el cronograma de información externa.</t>
  </si>
  <si>
    <t>"Los cierres de las áreas financieras, a través de los informes aprobados  y firmados (Revisados) por El subgerente Administrativo y Financiero.
Calendario COLA"</t>
  </si>
  <si>
    <t>GF-RG3-CAU1-CON1</t>
  </si>
  <si>
    <t>Posibilidad de afectación económica y reputacional por presentación inoportuna de informes contables y/o con cifras inexactas, debido al no cumplimiento de los cronogramas establecidos por los organismos de vigilancia y control,  al registro contable  de los hechos económicos sin soporte y a la falta de revelaciones a través de notas contables.</t>
  </si>
  <si>
    <t>Por presentación inoportuna de informes contables y/o con cifras inexactas,</t>
  </si>
  <si>
    <t>Debido al no cumplimiento de los cronogramas establecidos por los organismos de vigilancia y control, al registro contable de los hechos económicos sin soporte y a la falta de revelaciones a través de notas contables.</t>
  </si>
  <si>
    <t>El Profesional Universitario de Contabilidad verifica mensualmente el cumplimiento del cronograma de reportes de información externa, realiza los estados financieros con sus respectivas notas y publica en la página de transparencia. Este control se realiza de manera manual mediante la preparación y validación de los estados financieros y su correspondiente documentación. En caso de detectarse desviaciones, como incumplimientos en los plazos o inexactitudes en las cifras, se toman medidas correctivas para garantizar la presentación oportuna y precisa de los informes. La evidencia de este control incluye el cronograma de reportes de información externa, los estados financieros con sus notas, la circular de información, y el reporte de indicadores en el plan de acción mensual, como las declaraciones tributarias y las rendiciones presentadas oportunamente a los entes de vigilancia y control.</t>
  </si>
  <si>
    <t>"
Elaboración de Estados Financieros acompañadp de sus notas
Circular de Información dirigida a las diferentes dependencias.
Reporte de indicadores dentro del  Plan de Acción mensual correspondientes a Declaraciones tributarias presentadas oportunamente y Rendiciones Presentadas Oportunamente Entes de Vigilancia y Contro"</t>
  </si>
  <si>
    <t>GF-RG4-CAU1-CON1</t>
  </si>
  <si>
    <t xml:space="preserve">Posibilidad de afectación reputacional y económica, por inadaptabilidad del aplicativo financiero ERP en cuanto a la normatividad vigente,  debido a la expedición de reportes sin los parámetros establecidos e ineficiencias administrativas y financieras en el Instituto.  </t>
  </si>
  <si>
    <t>Por inadaptabilidad del aplicativo financiero ERP en cuanto a la normatividad vigente,</t>
  </si>
  <si>
    <t xml:space="preserve">Debido a la expedición de reportes sin los parámetros establecidos e ineficiencias administrativas y financieras en el Instituto.  </t>
  </si>
  <si>
    <t>El Profesional Universitario de Contabilidad, el Profesional Universitario de Presupuesto y el Tesorero General validan permanentemente la información generada por el ERP, realizando una revisión manual detallada que compara los reportes emitidos con los parámetros normativos vigentes. Este control incluye la verificación de reportes, cálculos de impuestos y otras obligaciones financieras, todo debidamente documentado en papeles de trabajo y conciliaciones. En caso de detectarse discrepancias o incumplimientos normativos, se corrigen los datos y se ajustan los procedimientos para asegurar la conformidad del sistema. La evidencia de este control son las conciliaciones documentadas que respaldan el proceso de validación.</t>
  </si>
  <si>
    <t>"Conciliaciones Bancarias, Arqueos de Caja y Conciliaciones de Presupuesto.
"</t>
  </si>
  <si>
    <t>GF-RG4-CAU1-CON2</t>
  </si>
  <si>
    <t>La Jefe de Sistemas asigna de manera permanente un enlace especializado que opera a medio tiempo para identificar y resolver discrepancias entre el sistema ERP y la normatividad vigente, así como para asesorar al equipo financiero en el manejo adecuado del aplicativo. Este enlace, coordinado con el proveedor del ERP, garantiza que las correcciones de errores se realicen oportunamente mediante la gestión de tickets de soporte y el seguimiento de actualizaciones del sistema. En caso de desviaciones, se implementan ajustes inmediatos para asegurar que las funcionalidades del ERP cumplan con los requerimientos normativos. La evidencia de este control incluye los tickets gestionados con el área de sistemas y el proveedor del ERP.</t>
  </si>
  <si>
    <t>Tickets a Sistyemas y el proveedor.</t>
  </si>
  <si>
    <t>GF-RG5-CAU1-CON1</t>
  </si>
  <si>
    <t>Posibilidad de afectación económica por la destinación indebida de recursos, debido al desconocimiento de los usuarios que intervienen en el proceso de manejo de recursos.</t>
  </si>
  <si>
    <t>Por la destinación indebida de recursos.</t>
  </si>
  <si>
    <t>Debido al desconocimiento de los usuarios que intervienen en el proceso de manejo de recursos.</t>
  </si>
  <si>
    <t>El Tesorero General verifica permanentemente la correcta destinación de los recursos bancarios, generando comprobantes de egreso solo después de validar la afectación presupuestal y la disponibilidad de fondos en caja. Este control se realiza de manera manual, garantizando que cada operación esté respaldada por la documentación adecuada. En caso de detectarse una destinación indebida de recursos, se detiene la transacción hasta corregir las inconsistencias. La evidencia de este control incluye los comprobantes de egreso con sus respectivos anexos, entre ellos el certificado de disponibilidad presupuestal.</t>
  </si>
  <si>
    <t>Egresos con anexos incluido certificado de Disponibilidad presupuestal.</t>
  </si>
  <si>
    <t>GF-RG5-CAU1-CON2</t>
  </si>
  <si>
    <t>El Profesional Universitario Logístico de la Subgerencia Administrativa y Financiera verifica permanentemente la correcta destinación de los recursos mediante el envío del soporte de las modificaciones del PAA, asegurando la transparencia y adecuada gestión de los recursos involucrados. Este control se realiza de manera manual a través del seguimiento detallado de las adquisiciones, comparando la ejecución presupuestal. En caso de detectar desviaciones en la destinación de recursos, se toman acciones correctivas inmediatas, generando las alertas respectivas a los ordenadores del gasto y/o desde Planeación con la devolución o no aceptación de la solicitud de modificación. La evidencia de este control se refleja en los correos enviados por el Profesional Universitario Logistico o Profesional Universitario de Planeación a los diferentes ordendores del gasto de la entidad.</t>
  </si>
  <si>
    <t>"Modificaciones del PAA
"</t>
  </si>
  <si>
    <t>GF-RG6-CAU1-CON1</t>
  </si>
  <si>
    <t>Posibilidad de pérdidas económicas por incremento en la cartera de la Entidad, debido a la falta de legalización de los recursos y de oportunidad en la expedición de las cuentas por parte de la Entidad.</t>
  </si>
  <si>
    <t>Por incremento en la cartera de la Entidad.</t>
  </si>
  <si>
    <t>"Debido a la falta de legalización de los recursos y de oportunidad en la expedición de las cuentas por parte de la Entidad.
"</t>
  </si>
  <si>
    <t>El Tesorero General realiza un seguimiento trimestral al cumplimiento del pago oportuno de las cuentas por cobrar registradas en el ERP financiero, verificando y cotejando el estado de las mismas. Este control se efectúa de forma manual, generando un informe que detalla las acciones implementadas para procurar el pago oportuno. Adicionalmente, trimestralmente se requiere a los supervisores de los contratos o convenios con los municipios el avance en la liquidación o legalización de los recursos, dejando como evidencia las solicitudes y la legalización de los recursos en el ERP financiero cuando aplique. En caso de desviaciones, se implementan acciones correctivas para evitar el incremento en la cartera. La evidencia del control incluye el informe de cuentas por cobrar con su estado, los requerimientos a los supervisores, y la comunicación dirigida a las dependencias sobre el avance de los contratos pendientes de liquidación.</t>
  </si>
  <si>
    <t>"Informe de cuentas por cobrar con el estado
Requerimientos a los supervisores  de los contratos y legalización de los recursos en el caso de aplicar.  Comunicación dirigida a las dependencias para el avance de los contratos pendientes de liquidación."</t>
  </si>
  <si>
    <t>GF-RF1-CAU1-CON1</t>
  </si>
  <si>
    <t xml:space="preserve">Posibilidad de efecto dañoso sobre los recursos públicos, por geneneración y desembolso de intereses moratorios a causa del no pago de las obligaciones dentro del periodo estipulado. ( riesgo fiscal) </t>
  </si>
  <si>
    <t>Por geneneración y desembolso de intereses moratorios.</t>
  </si>
  <si>
    <t xml:space="preserve">A causa del no pago de las obligaciones dentro del periodo estipulado. ( riesgo fiscal) </t>
  </si>
  <si>
    <t>"
El Tesorero verifica trimestralmente las fechas de vencimiento de las obligaciones permanentes y notifica al líder del proceso correspondiente para que gestione ante la entidad competente la entrega oportuna de las facturas y soportes, con suficiente antelación para la recepción, análisis y trámite de pago. Este control se realiza de manera manual, asegurando que las obligaciones sean gestionadas dentro del periodo estipulado para evitar la generación de intereses moratorios. En caso de detectar retrasos, se ajustan los procedimientos para cumplir con los plazos. La evidencia de este control incluye el procedimiento de pagos, los links de comprobantes de egresos, el cronograma de pagos para la vigencia 2024, y las comunicaciones a los líderes de los procesos.
"</t>
  </si>
  <si>
    <t>"Procedimienot de Pagos.
Links Comprobantes de Egresos.
Cronograma con fechas de pagos Vigencia 2024.
Comunicación a los lideres de los procesos."</t>
  </si>
  <si>
    <t>GF-RF2-CAU1-CON1</t>
  </si>
  <si>
    <t xml:space="preserve">Posibilidad de efecto dañoso sobre los recursos públicos, por Inadecuada deducción de impuestos, tasas o contribuciones al contratista a raíz del desconocimiento de las normas (esto es beneficios tributarios) ( riesgo fiscal) </t>
  </si>
  <si>
    <t>Por Inadecuada deducción de impuestos, tasas o contribuciones al contratista.</t>
  </si>
  <si>
    <t xml:space="preserve">A raíz del desconocimiento de las normas (esto es beneficios tributarios) ( riesgo fiscal) </t>
  </si>
  <si>
    <t>"El Subgerente Administrativo y Financiero, en el marco del Plan Institucional de Capacitación, solicita anualmente la actualización de la normatividad tributaria para el equipo financiero, garantizando el correcto conocimiento de las deducciones de impuestos, tasas o contribuciones aplicables a los contratistas. Este control se complementa con la elaboración de papeles de trabajo previos a la presentación de las declaraciones periódicas, y el Profesional de Contabilidad realiza un cálculo preliminar de las retenciones mediante una ficha de retenciones antes de efectuar el pago a los proveedores. En caso de identificar errores en las deducciones, se corrigen antes del pago. La evidencia de este control incluye la asistencia a las capacitaciones y los papeles de trabajo utilizados en las declaraciones tributarias.
"</t>
  </si>
  <si>
    <t>"Asistencia a capacitaciones Tributarias. 
Papel de Trabajo liquidciones "</t>
  </si>
  <si>
    <t xml:space="preserve">Asesoría para la construcción de escenarios deportivos </t>
  </si>
  <si>
    <t>AC-RG5-CAU1-CON1</t>
  </si>
  <si>
    <t>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t>
  </si>
  <si>
    <t>Coordinador de Infraestructura Física</t>
  </si>
  <si>
    <t>Posibilidad de afectación reputacional por otorgar una viabilidad sin el cumplimiento de la totalidad de los requisitos contemplados en la ficha F-AC-01 debido a Falta de rigurosidad en la revisión técnica, administrativa, financiera, ambiental, social y legal</t>
  </si>
  <si>
    <t>por otorgar una viabilidad sin el cumplimiento de la totalidad de los requisitos contemplados en la ficha F-AC-01</t>
  </si>
  <si>
    <t>debido a Falta de rigurosidad en la revisión técnica, administrativa, financiera, ambiental, social y legal</t>
  </si>
  <si>
    <t>Ejecución Administración de Recursos</t>
  </si>
  <si>
    <t xml:space="preserve">Alto </t>
  </si>
  <si>
    <t>"El Equipo interdisciplinario de la Subgerencia de Escenarios (Financiero, técnico y Ambiental) que le asignaron el proyecto   valida el cumplimiento de todos los requisitos establecidos en la  ficha de viabilización de proyectos para decidir su aprobación, de acuerdo con la información aportada por el Municipio.                
Si el proyecto no cumple con las condiciones requeridas en la viabilización se le devuelve al municpio para las correcciones y ajustes y  se realizan las mesas técnicas correspondientes.  
Como evidencia del proceso se tienen las fichas de viabilización, formato F-AC-01 debidamente firmada por cada uno de lo roles y con los soportes correspondientes "</t>
  </si>
  <si>
    <t xml:space="preserve">formato F-AC-01 debidamente firmada por cada uno de lo roles y con los soportes correspondientes y Acta de las mesas técnicas de ser el caso </t>
  </si>
  <si>
    <t>AC-RG6-CAU1-CON1</t>
  </si>
  <si>
    <t xml:space="preserve">Posibilidad de afectación económica, por contratos y/o convenios sin garantias para reclamaciones ante aseguradoras, debido a inoportunidad en la actualiciones requeridas en las polizas. </t>
  </si>
  <si>
    <t>por contratos y/o convenios sin garantias para reclamaciones anter aseguradoras, debido a inoportunidad en la actualiciones</t>
  </si>
  <si>
    <t>debido a inoportunidad en la actualiciones requeridas en las polizas.</t>
  </si>
  <si>
    <t>"El supervisor del  contrato o convenio con apoyo del jurídico cada que se firme o modificque un convenio  enviará una comunicación oficial donde exigirá las pólizas actualizadas de acuerdo a la matriz de riesgos y a las condiciones contractuales, mencionando las consecuencias de no cumplir con este obligación contractual. 
En caso de aplicarse el control y que el  contratista no envie las polizas correspondientes se debe  validar con la Oficina Asesora Juridica el incio de un proceso de incumplimiento contractual. 
La evidencia es  la comunicación enviada al contratista 
                                                              "</t>
  </si>
  <si>
    <t>Cada que se realiza la actividad</t>
  </si>
  <si>
    <t xml:space="preserve">Se genera una comunicación formal al contratista </t>
  </si>
  <si>
    <t xml:space="preserve">Sin documentar </t>
  </si>
  <si>
    <t>AC-RF2-CAU-CON1</t>
  </si>
  <si>
    <t xml:space="preserve">Posibilidad de efecto dañoso, por  obras que no cumplen con estandares de calidad, funcionalidad, costos, cantidades;  debido a  la inadecuada planificación, control y supervisión de los proyectos. </t>
  </si>
  <si>
    <t>por  obras que no cumplen con estandares de calidad, funcionalidad, costos, cantidades</t>
  </si>
  <si>
    <t>debido a la inadecuada planificación, control y supervisión de los proyectos.</t>
  </si>
  <si>
    <t>Extremo</t>
  </si>
  <si>
    <t>"El Jefe de la Subgerencia de Escenarios Deportivos y Equpamiento verificará que  el profeisonal univeristario de la Subgerencia que sea designado como rol técnico del CAE en la elaboración de los Estudios previos, sea también designado como suprevisor del  convenio y/o contato y que este ejerza la supervisión de acuerdo al Manual de Supervisión e interventoria de Indeportes Antioquia en caso de ocurrir algun inconveniente se verificarán las condiciones de las supervisiones que se lleven. lo cual quedará documentado en la comunicación del CAE, la designación de supervisión y los informes de supervisión respectivos.
La evidencia son todos los documentos de segumiento del supervisor tales como: comunicaciones, informes de supervisión, informes de visitas al proyecto, actas de reuniones, informes de interventoría, entre otros."</t>
  </si>
  <si>
    <t>Documentos de segumiento del supervisor tales como: comunicaciones, informes de supervisión, informes de visitas al proyecto, actas de reuniones, informes de interventoría, entre otros.</t>
  </si>
  <si>
    <t xml:space="preserve">Evaluación y Control </t>
  </si>
  <si>
    <t>EC-RG1-CAU1-CON1</t>
  </si>
  <si>
    <t>Asegurar un ambiente de control que le permita a la entidad disponer de las condiciones mínimas para el ejercicio del control interno fundamentada en la información, el control y la evaluación, para la toma de decisiones y la mejora continua.</t>
  </si>
  <si>
    <t>Jefe de Control Interno</t>
  </si>
  <si>
    <r>
      <t xml:space="preserve">1. Posibilidad de afectación reputacional y/o económica </t>
    </r>
    <r>
      <rPr>
        <b/>
        <sz val="10"/>
        <color rgb="FF000000"/>
        <rFont val="Arial"/>
        <family val="2"/>
      </rPr>
      <t xml:space="preserve">por </t>
    </r>
    <r>
      <rPr>
        <sz val="10"/>
        <color rgb="FF000000"/>
        <rFont val="Arial"/>
        <family val="2"/>
      </rPr>
      <t xml:space="preserve">incumplimiento de plan  de trabajo a consecuencia de  falta de respaldo de la alta dirección ( diferencias por intereses estratégicos), </t>
    </r>
    <r>
      <rPr>
        <b/>
        <sz val="10"/>
        <color rgb="FF000000"/>
        <rFont val="Arial"/>
        <family val="2"/>
      </rPr>
      <t xml:space="preserve">debido </t>
    </r>
    <r>
      <rPr>
        <sz val="10"/>
        <color rgb="FF000000"/>
        <rFont val="Arial"/>
        <family val="2"/>
      </rPr>
      <t xml:space="preserve">a la falta de Seguimiento al programa anual de auditoria </t>
    </r>
  </si>
  <si>
    <t xml:space="preserve">Ausencia de respaldo de la alta dirección  a causa de   diferencias por intereses estratégicos, lo que conlleva a incumplimiento de plan  de trabajo </t>
  </si>
  <si>
    <t>Falta de Seguimiento al cumplimiento del Plan Anual de Auditorías.</t>
  </si>
  <si>
    <t>El Jefe de la Oficina Control Interno, de forma mensual realiza Seguimiento al Plan anual de auditoria y al Calendario de las Obligaciones Legales Administrativas (COLA), de forma manual, validando que las actividades se estén ejecutando en los tiempos establecidos y que se tengan los respectivos soportes. Dicho seguimiento se realiza en grupo primario de la OCI, dejándose como evidencia las actas del grupo primario. En caso de encontrar desviaciones se procede a informar en el CICCI.</t>
  </si>
  <si>
    <t>Actas de Grupo Primario de la Oficina de Control Interno</t>
  </si>
  <si>
    <t>EC-RG2-CAU1-CON1</t>
  </si>
  <si>
    <r>
      <t xml:space="preserve">2. Posibilidad de afectación reputacional </t>
    </r>
    <r>
      <rPr>
        <b/>
        <sz val="10"/>
        <color rgb="FF000000"/>
        <rFont val="Arial"/>
        <family val="2"/>
      </rPr>
      <t>po</t>
    </r>
    <r>
      <rPr>
        <sz val="10"/>
        <color rgb="FF000000"/>
        <rFont val="Arial"/>
        <family val="2"/>
      </rPr>
      <t xml:space="preserve">r baja cooperación del auditado, a causa de resistencia a la auditoría, </t>
    </r>
    <r>
      <rPr>
        <b/>
        <sz val="10"/>
        <color rgb="FF000000"/>
        <rFont val="Arial"/>
        <family val="2"/>
      </rPr>
      <t>debido</t>
    </r>
    <r>
      <rPr>
        <sz val="10"/>
        <color rgb="FF000000"/>
        <rFont val="Arial"/>
        <family val="2"/>
      </rPr>
      <t xml:space="preserve"> a la falta de conocimiento de las funciones y/o competencias de la Oficina Control Interno.</t>
    </r>
  </si>
  <si>
    <t>Resistencia a la auditoría.</t>
  </si>
  <si>
    <t xml:space="preserve">Falta de conocimiento de las funciones y/o competencias de la Oficina Control Interno. </t>
  </si>
  <si>
    <t>El Jefe de la Oficina Control Interno, de manera permanente y con el apoyo de la Oficina de Comunicaciones, utiliza diversos mecanismos de comunicación con la Entidad a través de Campañas Comunicacionales en : Intranet - Carteleras - correo masivo - descansador de pantalla - piezas gráficas impresa - material de apoyo -material promocional - entre otros; con el fin de dar a conocer las funciones y/o competencias de la Oficina Control Interno y fomentar la cultura del control, quedando como  evidencia las diferentes piezas comunicacionales.  En caso de encontrar desviaciones se procede a informar en el CICCI</t>
  </si>
  <si>
    <t>Las diferentes piezas comunicacionales.  Campañas Comunicacionales a través de : Intranet - Carteleras - correo masivo - descansador de pantalla - piezas gráficas impresa - material de apoyo -material promocional - entre otros</t>
  </si>
  <si>
    <t>EC-RG3-CAU1-CON1</t>
  </si>
  <si>
    <r>
      <t xml:space="preserve">6. Posibilidad de afectación Reputacional </t>
    </r>
    <r>
      <rPr>
        <b/>
        <sz val="10"/>
        <color rgb="FF000000"/>
        <rFont val="Arial"/>
        <family val="2"/>
      </rPr>
      <t>po</t>
    </r>
    <r>
      <rPr>
        <sz val="10"/>
        <color rgb="FF000000"/>
        <rFont val="Arial"/>
        <family val="2"/>
      </rPr>
      <t xml:space="preserve">r errores e inexactitudes en la ejecución de las auditorías o realizar observaciones, riesgos y oportunidades de mejora de auditoria y/o seguimientos, sin la evidencia suficiente y objetiva, dado la falta de conocimientos en normas técnicas de auditoria </t>
    </r>
    <r>
      <rPr>
        <b/>
        <sz val="10"/>
        <color rgb="FF000000"/>
        <rFont val="Arial"/>
        <family val="2"/>
      </rPr>
      <t>debido</t>
    </r>
    <r>
      <rPr>
        <sz val="10"/>
        <color rgb="FF000000"/>
        <rFont val="Arial"/>
        <family val="2"/>
      </rPr>
      <t xml:space="preserve"> a Debilidad en el seguimiento a las labores de auditoría</t>
    </r>
  </si>
  <si>
    <t>Falta de conocimientos en normas técnicas de auditoria.</t>
  </si>
  <si>
    <t>Debilidad en el seguimiento a las labores de auditoría</t>
  </si>
  <si>
    <t>El Jefe de la Oficina de Control Interno revisa cada que se realice una auditoría, los informes preliminares y finales verificando las evidencias que soportan las observaciones, recomendando los ajustes a que haya lugar, a través de reuniones con el equipo auditor, quedando como evidencia los correos electrónicos y actas de grupo primario. En caso de encontrar desviaciones  procede a realizar las respectivas observaciones y en caso de persistir las mismas se lleva al CICCI</t>
  </si>
  <si>
    <t>Cada que se realice una auditoría</t>
  </si>
  <si>
    <t>"Correos electrónicos
Acta Grupo Primario"</t>
  </si>
  <si>
    <t xml:space="preserve">Mejoramiento Continuo </t>
  </si>
  <si>
    <t>MC-RG1-CAU1-CON1</t>
  </si>
  <si>
    <t>Identificar y desarrollar las potencialidades de mejora en los procesos institucionales a partir del seguimiento y evaluación de la gestión.</t>
  </si>
  <si>
    <t>Jefe Oficina Asesora de Planeación</t>
  </si>
  <si>
    <r>
      <t>1. Posibilidad de afectación económica por la pérdida de la certificación en Sistema de Gestión de Calidad,</t>
    </r>
    <r>
      <rPr>
        <sz val="10"/>
        <color rgb="FF000000"/>
        <rFont val="Arial"/>
        <family val="2"/>
      </rPr>
      <t xml:space="preserve"> </t>
    </r>
    <r>
      <rPr>
        <b/>
        <sz val="10"/>
        <color rgb="FF000000"/>
        <rFont val="Arial"/>
        <family val="2"/>
      </rPr>
      <t xml:space="preserve">debido al  Incumplimiento de los requisitos de la norma ISO 9001:2015. </t>
    </r>
  </si>
  <si>
    <t>Por pérdida de certificación en Sistema de Gestión de Calidad</t>
  </si>
  <si>
    <t>Debido al Incumplimiento de los requisitos de la norma ISO 9001:2015.</t>
  </si>
  <si>
    <t xml:space="preserve">El jefe de la oficina asesora de planeación de modo manual, realiza las auditorías internas de calidad de acuerdo con el plan anual de auditorías, para verificar el cumplimiento de los requisitos de la norma, en caso de desviación se establecen los hallazgos  y se consignan en el formato establecido para ello de tal manera que los procesos implementen  las mejoras que conlleven a eliminar las causas de las desviaciones. Como evidencia quedan los informes de auditoría y los planes de mejoramiento. </t>
  </si>
  <si>
    <t>Informes de auditoría y los planes de mejoramiento</t>
  </si>
  <si>
    <t>MC-RG2-CAU1-CON1</t>
  </si>
  <si>
    <t>2. Posibilidad de afectación reputacional por el incumplimiento de los planes  de mejoramiento   debido a la inoportunidad en el tratamiento a las acciones de mejora continua del sistema integrado de gestión.</t>
  </si>
  <si>
    <t>Por el incumplimiento de los planes  de mejoramiento</t>
  </si>
  <si>
    <t>Debido a la inoportunidad en el tratamiento a las acciones de mejora continua del sistema integrado de gestión</t>
  </si>
  <si>
    <t xml:space="preserve">El designado por la Oficina Asesora de Planeación, de forma manual,  la cuarta semana de cada mes  consolida los  planes de mejoramiento y verifica  el estado de las acciones y su tratamiento. Con la información consolidada, emite alertas a los procesos, de las acciones que se vencen a los 30 días hábiles siguientes a la fecha de la  verificación, para que realicen las acciones que conlleven al cumplimiento de los planes.  En caso de existir acciones  con un menor plazo de vencimiento se citará al líder del proceso para tomar medidas inmediatas frente a la acción. Como evidencia de la ejecución del control queda el informe consolidado (power bi), el correo con las alertas y el listado de asistencia a la reunión cuando esta proceda. </t>
  </si>
  <si>
    <t xml:space="preserve">Informe consolidado (power bi), el correo con las alertas y el listado de asistencia a la reunión cuando esta proceda.                                                                     MC-RG2-CAU1-CON1              </t>
  </si>
  <si>
    <t>Versión 04
Fecha de Actualización:  24/02/2020</t>
  </si>
  <si>
    <t>SEGUIMIENTO - AUTOEVALUACIÓN DE RIESGOS</t>
  </si>
  <si>
    <t>PLAN DE CONTINGENCIA</t>
  </si>
  <si>
    <t xml:space="preserve">OBSERVACIONES </t>
  </si>
  <si>
    <t>Primer Monitoreo y Revisión</t>
  </si>
  <si>
    <t>Segundo Monitoreo y Revisión</t>
  </si>
  <si>
    <t>Tercer Monitoreo y Revisión</t>
  </si>
  <si>
    <t>CALIFICACIÓN DE  CONTROLES</t>
  </si>
  <si>
    <t>Nivel P Inherente</t>
  </si>
  <si>
    <t>TRATAMIENTO DEL RIESGO</t>
  </si>
  <si>
    <t>PERÍODO DE EJECUCIÓN DEL CONTROL</t>
  </si>
  <si>
    <t>ACCIONES DE CONTROL- ACCIONES PREVENTIVAS</t>
  </si>
  <si>
    <t>REGISTRO DE CONTROL</t>
  </si>
  <si>
    <t>Avance de monitoreo 
a 30 de abril</t>
  </si>
  <si>
    <t xml:space="preserve">Responsable de la acción </t>
  </si>
  <si>
    <t>Avance de monitoreo 
a 30 de agosto</t>
  </si>
  <si>
    <t>Avance de monitoreo 
a 30 de diciembre</t>
  </si>
  <si>
    <t>Acción de contingencia ante posible materialización</t>
  </si>
  <si>
    <t>Evidencia</t>
  </si>
  <si>
    <t>Acción y Omisión</t>
  </si>
  <si>
    <t>Uso del Poder</t>
  </si>
  <si>
    <t>Desviar la gestión de lo público</t>
  </si>
  <si>
    <t>Beneficio particular</t>
  </si>
  <si>
    <t>TIPOLOGÍA DEL RIESGO</t>
  </si>
  <si>
    <t>CAUSAS</t>
  </si>
  <si>
    <t>CONSECUENCIAS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</si>
  <si>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</si>
  <si>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</si>
  <si>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</si>
  <si>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</si>
  <si>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</si>
  <si>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</si>
  <si>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</si>
  <si>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</si>
  <si>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</si>
  <si>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</si>
  <si>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</si>
  <si>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</si>
  <si>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</si>
  <si>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</si>
  <si>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</si>
  <si>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</si>
  <si>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</si>
  <si>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</si>
  <si>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</si>
  <si>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</si>
  <si>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 xml:space="preserve">Control </t>
  </si>
  <si>
    <t>Que se realiza con las desviaciones y observaciones resultante de la ejecución del control</t>
  </si>
  <si>
    <t>TIPO DE  CONTROL</t>
  </si>
  <si>
    <t>NATURALEZA DEL CONTROL</t>
  </si>
  <si>
    <t>1.  ¿Existen manuales, instructivos o procedimientos para el manejo del control?</t>
  </si>
  <si>
    <t>2.  ¿Está(n) definido(s) el(los) responsable(s) de la
ejecución del control y del seguimiento?</t>
  </si>
  <si>
    <t>3.  ¿El control es automático?</t>
  </si>
  <si>
    <t>4.  ¿El control es manual?</t>
  </si>
  <si>
    <t>5.  ¿La frecuencia de ejecución del control y seguimiento es adecuada?</t>
  </si>
  <si>
    <t>6.  ¿Se cuenta con evidencias de la ejecución y
seguimiento del control?</t>
  </si>
  <si>
    <t>7. ¿En el tiempo que lleva la herramienta ha
demostrado ser efectiva?</t>
  </si>
  <si>
    <t>PROBABILIDAD DEL RIESGO RESIDUAL</t>
  </si>
  <si>
    <t xml:space="preserve">Posibilidad de favorecer la gestión institucional presentando resultados del Plan de Desarrollo que no corresponde a la realidad de los productos y/o servicios entregados. </t>
  </si>
  <si>
    <t xml:space="preserve">Corrupción </t>
  </si>
  <si>
    <r>
      <rPr>
        <sz val="11"/>
        <color rgb="FFFF0000"/>
        <rFont val="Calibri"/>
        <family val="2"/>
        <scheme val="minor"/>
      </rPr>
      <t>Reportes con cifras alteradas presentadas por las áreas</t>
    </r>
    <r>
      <rPr>
        <sz val="11"/>
        <color theme="1"/>
        <rFont val="Calibri"/>
        <family val="2"/>
        <scheme val="minor"/>
      </rPr>
      <t>.
Carencia de Controles para la verificación de información reportada</t>
    </r>
  </si>
  <si>
    <t>Sanciones disciplinarias</t>
  </si>
  <si>
    <t>POSIBLE</t>
  </si>
  <si>
    <t xml:space="preserve">Los profesionales y/o apoyos de la Oficina Asesora de Planeación, validan la información del avance del logro de los indicadores del Plan de Desarrollo reportados por las dependencias  en el aplicativo Sistema de Indicadores. </t>
  </si>
  <si>
    <t xml:space="preserve">Se solicita a través de correo electrónico al personal  responsables de reportar  la información en el aplicativo dispuesto por el instituto.
Así mismo, el cargue de  las  evidencias de los datos reportados en el  aplicativo Sistema de Indicadores- Una vez reportado en el aplicativo de los indicadores el avance de cada uno, se lleva el consolidado a la matriz de indicadores y se verifica los soportes adjuntados por cada una de las dependencias.  En caso de encontrar inconsistencias, se solicitan a los líderes de los procesos para que estas sean subsanadas.  </t>
  </si>
  <si>
    <t xml:space="preserve">Matriz de Indicadores
</t>
  </si>
  <si>
    <t xml:space="preserve">
El riesgo no se materalizó para esta vigenvia,  se continúa con la aplicación del control para evitar la materialización del riesgo."	NA</t>
  </si>
  <si>
    <t xml:space="preserve">Trimestral </t>
  </si>
  <si>
    <t xml:space="preserve">Revisar que los soportes entregados coincidan con la información reportada en el aplicativo de indicadores </t>
  </si>
  <si>
    <t>Matriz de segumiento indicadores</t>
  </si>
  <si>
    <t xml:space="preserve">El riesgo no se materalizó para este período,  se continúa con la aplicación del control para evitar la materialización del riesgo, solicitando la información a través de correo electrónico a las dependencias. </t>
  </si>
  <si>
    <t>NA</t>
  </si>
  <si>
    <t>29/082023
El riesgo no se materalizó para esta vigenvia,  se continúa con la aplicación del control para evitar la materialización del riesgo.</t>
  </si>
  <si>
    <t>N/A</t>
  </si>
  <si>
    <t>Corregir la información y solicitar a Planeación Departamental la correción de los informes presentados del Plan de Desarrollo</t>
  </si>
  <si>
    <t xml:space="preserve">Acta de reunión
Informe de Plan Indicativo </t>
  </si>
  <si>
    <t xml:space="preserve">Se acoge las recomendaciones de la Oficina de Control Interno en cuanto a: 
Revisión de la causa, ajustandola. 
Se revisa la pregunta #3 afectación de la misión y se ajusta.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</si>
  <si>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 xml:space="preserve">Posibilidad de favorecer a los procesos en los resultados de las auditorias internas al Sistema de Gestión de Calidad,  para beneficio propio o de terceros </t>
  </si>
  <si>
    <t xml:space="preserve">Imparcialidad ejercida por los auditores debido a las relaciones establecidas con líderes y gestores. 
</t>
  </si>
  <si>
    <t>Incumplimiento a los requisitos de la norma, exponiendo la recertificación del instituto otorgada por el ICONTEC</t>
  </si>
  <si>
    <t xml:space="preserve">No </t>
  </si>
  <si>
    <t>RARA VEZ</t>
  </si>
  <si>
    <t xml:space="preserve">El Líder auditor verifica que las personas nombradas como auditores principales o acompañantes no tengan ningún vínculo con el proceso a auditar. </t>
  </si>
  <si>
    <t xml:space="preserve">Revisa el programa de auditoria, identificando los auditores asignados a cada proceso y verifica que no participen de la ejecución de las actividades de los procesos. 
Reporta al Jefe de la Oficina Asesora de Planeación, si encuentra alguna inhabilidad en el equipo auditor conformado, para que se proceda a cambiar a la persona de proceso a auditar. </t>
  </si>
  <si>
    <t>Programa de Auditoría</t>
  </si>
  <si>
    <t xml:space="preserve">Aceptar </t>
  </si>
  <si>
    <t>No requiere control adicional debido a que los que se encuentran establecidos son efectivos.</t>
  </si>
  <si>
    <t>No aplica.</t>
  </si>
  <si>
    <t>No se materializó el riesgo en virtud de que los controles fueron aplicados a través del Programa y Plan de Auditoría, en los cuales se asignaron los auditores de manera objetiva, a través de la validación de que no presentarán un vínculo con el área a auditar.</t>
  </si>
  <si>
    <t>Para este período No se materializó el riesgo.  
Los controles fueron aplicados a través del Programa y Plan de Auditoría, en los cuales se asignaron los auditores de manera objetiva, a través de la validación de que no presentarán un vínculo con el área a auditar.</t>
  </si>
  <si>
    <t>Retiro inmediato del programa y plan de auditoría de la personas identificadas con conflicto de interés, se  notifica a los implicados  y se nombrar otros auditores</t>
  </si>
  <si>
    <t> programa y plan de auditoría</t>
  </si>
  <si>
    <t xml:space="preserve">Se acoge las recomendaciones de la Oficina de Control Interno en cuanto a: 
Revisión de la causa, se deja una sola causa.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</si>
  <si>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Posibilidad de manipular información   institucional  en beneficio propio o de un particular.</t>
  </si>
  <si>
    <t xml:space="preserve">Interes personal de percibir recursos económicos </t>
  </si>
  <si>
    <t xml:space="preserve">Una crisis reputacional que impacte negativamente la imagen de la entidad, de sus colaboradores o del Gobierno Departamental. </t>
  </si>
  <si>
    <t>IMPROBABLE</t>
  </si>
  <si>
    <t>La Jefe de la Oficina Asesora de Comunicaicones designa una persona de esta Oficina como responsable de la atención a medios de comunicación, la cual validará la información institucional a publicar.</t>
  </si>
  <si>
    <t>En caso de identificar que cualquier persona del equipo hace entrega de información institucional a publicar que no sea el profesional designado, se hará llamado de atención y se inicia proceso disciplinario</t>
  </si>
  <si>
    <t>Correos electrónicos,  
Mensajes de texto vía Whatsaap, etc.</t>
  </si>
  <si>
    <t xml:space="preserve">Preventivo </t>
  </si>
  <si>
    <t xml:space="preserve">1. Se valida con los jefes de las áreas que presentan la información,  el contendido a publicar. </t>
  </si>
  <si>
    <t>Correos elecrtrónicos o Whatsaap</t>
  </si>
  <si>
    <t xml:space="preserve">Para esta vigencia, el riesgo no se materializó. </t>
  </si>
  <si>
    <t xml:space="preserve">oficio de notificación </t>
  </si>
  <si>
    <t xml:space="preserve">Capacitación para organizaciones deportivas </t>
  </si>
  <si>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</si>
  <si>
    <t>Si</t>
  </si>
  <si>
    <t xml:space="preserve">Facilidad de cambios de los parámetros establecidos en la plataforma o plantillas de los certificados y/o constancias de participación en eventos y/o capacitaciones realizadas por el Sistema Departamental de Capacitaciones de INDEPORTES Antioquia por parte de operadores y/o funcionarios vinculados al proceso.        </t>
  </si>
  <si>
    <t>Pérdida de credibilidad, desconfianza y desmotivación de los diferentes actores del Sistema Nacional de Deporte, para vinculación y participación en las capacitaciones ofrecidas por Sistema Departamental de Capacitaciones de INDEPORTES Antioquia</t>
  </si>
  <si>
    <t>No</t>
  </si>
  <si>
    <t>PROBABLE'</t>
  </si>
  <si>
    <t xml:space="preserve">1. La profesional especializada del Sistema Departamental de Capacitación, valida la Generación en linea del certificado en la plataforma Institucional de la Entidad, de manera que solo el usuario que haya realizado y aprobado el curso podrá generar su certificado. 
2. La profesional especializada del Sistema Departamental de Capacitación, tendrá la responsabilidad del manjeo y control de la información y  se encargará de emitir copia de los certificados solicitados con posterioridad a la actividad realizada. Deberá contrastar la información del certifiado, con la base de datos final producto de la contratacion.
</t>
  </si>
  <si>
    <t>Si la revisión no coincide o no cumple con los requisitos, se niega la generacion y entrega del certificado</t>
  </si>
  <si>
    <t xml:space="preserve">Base de datos de personas que cumplen con los requisitos para certificación y PDF firmados y protegidos </t>
  </si>
  <si>
    <t>Cruce de base de datos con los base de datos de certificados emitidos</t>
  </si>
  <si>
    <t>Archivo excel de cruce</t>
  </si>
  <si>
    <r>
      <rPr>
        <sz val="11"/>
        <color rgb="FF000000"/>
        <rFont val="Calibri"/>
        <family val="2"/>
      </rPr>
      <t xml:space="preserve">En virtud de la solicitud realizada por la Oficina de Control Interno de Indeportes Antioquia, como actividad de evaluación independiente y seguimiento a riesgos de corrupción identificados en los procesos que adoptó la Entidad, y en particular en lo relacionado con el riesgo de corrupción del procedimiento de “Capacitación para organizaciones deportivas”, nos permitimos informar que entre el 1 de enero y el 30 de abril de 2023, el riesgo </t>
    </r>
    <r>
      <rPr>
        <i/>
        <sz val="11"/>
        <color rgb="FF000000"/>
        <rFont val="Calibri"/>
        <family val="2"/>
      </rPr>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r>
    <r>
      <rPr>
        <sz val="11"/>
        <color rgb="FF000000"/>
        <rFont val="Calibri"/>
        <family val="2"/>
      </rPr>
      <t>: NO SE MATERIALIZÓ, por tanto, no fue necesario adelantar acciones para subsanar las situaciones eventualmente presentadas.</t>
    </r>
  </si>
  <si>
    <t>Profesional Especialziado de Capacitacion</t>
  </si>
  <si>
    <t>NO SE MATERIALIZÓ, no es necesario adelantar acciones.</t>
  </si>
  <si>
    <t xml:space="preserve">Posibilidad de Otorgamiento de apoyos institucionales a deportistas no pertenecientes al sistema deportivo para beneficiar personas que no tienen derecho o logros para acceder a estos apoyos </t>
  </si>
  <si>
    <t xml:space="preserve">Directriz de la alta dirección </t>
  </si>
  <si>
    <t xml:space="preserve">Detrimento Patrimonial, mal uso del recurso público </t>
  </si>
  <si>
    <t>El metodologo asignado al deporte Verificar  los listados oficiales para confirmar que los atletas este en los listados que son objeto para otrorgar apoyos y hacer seguimiento de cada apoyo otorgado a traves las visitas y acompañamientos a sesiones de entrenamiento y competencias, esto se realiza mensualmete y cada que haya competencias oficiales.</t>
  </si>
  <si>
    <t xml:space="preserve">Informar a la Alta Dirección </t>
  </si>
  <si>
    <t xml:space="preserve">Resoluciones de apoyo, Listados oficiales y actas de reunión de comité evaluador; estos documentos quedan en carpeta compartidad de resoluciones, actas y listados en custodia del area social </t>
  </si>
  <si>
    <t>Revisión de requisitos por parte del Comité  técnico científico evaluador de apoyos</t>
  </si>
  <si>
    <t>Resoluciones de apoyo, Listados oficiales</t>
  </si>
  <si>
    <t>Para este periodo el riesgo no se materializo debido a la constante supervision de los recursos otorgados a los atletas que por rendimiento deportivo tienen derecho a el.</t>
  </si>
  <si>
    <t xml:space="preserve">supervisores de convenios </t>
  </si>
  <si>
    <t xml:space="preserve">Para este periodo el riesgo no se materializo. 
el proceso de supervisión de los contratos   garantiza la no materialización del riesgo </t>
  </si>
  <si>
    <t>En la primera instancia se citará a las parte involucrada para argumentar por que no se podia entregar el recurso y conciliar la devolución del dinero.
Si de la conciliación no surge respuesta positiva se procederá a remitir tras denuncia en fiscalia el tema para que sea un juez quien determine el trámite para la gestión de devolución.</t>
  </si>
  <si>
    <t>Acta de reunión de conciliación.
Copia de la denuncia en fiscalia.</t>
  </si>
  <si>
    <t xml:space="preserve">Para el seguimiento de Agosto, se acoge la observación de control interno de documentar el plan de contingencia, producto del seguimiento con corte al 30 de abril. </t>
  </si>
  <si>
    <t xml:space="preserve">Posibilidad de recibir o solicitar dádivas o beneficios a nombre propio o de terceros  para validar los resultados deportivos con  condiciones para acceceder al apoyo social tipo educativo entregado </t>
  </si>
  <si>
    <t xml:space="preserve">Inadecuada destinación del recurso asignado para el apoyo social tipo eduativo por parte de los atletas. </t>
  </si>
  <si>
    <t xml:space="preserve">Mal uso del recurso público </t>
  </si>
  <si>
    <t>El area social Establece la legalización de apoyo educativo a traves de la recoleccion de las facturas de matricula de cada alteta para posterior mente  en la Resolución hacer los pago por devulucion.  Este control se realiza semestralmente y en ocacines dos veces por semestre segun se proyecten los pagos</t>
  </si>
  <si>
    <t xml:space="preserve">Resoluciones en carpeta compartidad de resoluciones, actas y listados en custodia del area social </t>
  </si>
  <si>
    <t>Semestral</t>
  </si>
  <si>
    <t xml:space="preserve">Solicitud a los atletas de los recibos de pago con un  plazo determinado. 
 </t>
  </si>
  <si>
    <t xml:space="preserve">Resolución </t>
  </si>
  <si>
    <t xml:space="preserve">No se ha materializado este riesgo ya que desde el area de desarrollo social, se verifica todos los documentos entregados por los atletas para acceder a este beneficio, dentro de la revision se verifica que cumplan con las condiciones exigidas en la convocatoria </t>
  </si>
  <si>
    <t xml:space="preserve">area de desarrollo social y comite BK10:BK17valuador de apoyos </t>
  </si>
  <si>
    <t xml:space="preserve">No se ha materializado este riesgo:
debido a que se verifica todos los documentos entregados por los atletas para acceder a este beneficio, 
Adedmas dentro de la revision se verifica que cumplan con las condiciones exigidas en la convocatoria </t>
  </si>
  <si>
    <t xml:space="preserve">área de desarrollo social y comité evaluador de apoyos </t>
  </si>
  <si>
    <t>En la primera instancia se citará a las parter involucrada para argumentar por que no se podía entregar el recurso y conciliar la devolución del dinero.
Si de la conciliación no surge respuesta positiva se procederá a remitir tras de nuncia en fiscalia y entres de control el tema para que sean ellos quien determine el trámite para la gestión de devolución.</t>
  </si>
  <si>
    <t xml:space="preserve">Posibilidad de recibir solicitudes  o solicitar dadivas o beneficios a nombre propio o de terceros Posibilidad para  asignar recursos a ligas deportivas sin una estrategia clara, definida o con reconocimiento deportivo vencido para la captacion o desviacion de recursos </t>
  </si>
  <si>
    <t>Mécanismos inapropiados para asignación de los recursos</t>
  </si>
  <si>
    <t>Afectación de los resultados en el deporte</t>
  </si>
  <si>
    <t>El comite evaluador establece los  criterios técnicos sólidos que se ecuentran en la resolucion 479 de 2020permitan focalizar los recursos, inversión en los deportes, modalidades y atletas priorizados y categorizados.
Seguimiento al manual de líneas de inversión para los convenios suscritos cada mes o cada que se solicite desembolso</t>
  </si>
  <si>
    <t>Lineamientos concretos que evidencian transparencia.</t>
  </si>
  <si>
    <t>Informe de asignación de recursos. Informes de supervisión, rendición de cuentas por parte de las ligas carpeta compartidad de expedientes y documentacion de cotizaciones y solicitudes de desembolso en custodia de supervisores y area financiera de la subgerencia.</t>
  </si>
  <si>
    <t xml:space="preserve">Priorización de ligas deportivas que presentan una adecuada estrategia de intervención para la participación en los Juegos Deportivos Nacionales </t>
  </si>
  <si>
    <t>Informe de asignación de recursos</t>
  </si>
  <si>
    <t xml:space="preserve">En este periodo no se a materializado el riesgo ya que desde el area adminstrtiva de la institucion y con apoyo de los pares administrativos de la subgerencia, se verifica que todas las instituciones a las que se les asigan recurso, cumplan con tadas las condiciones </t>
  </si>
  <si>
    <t>comite de contratacion y area adminstrtiva de la subgerencia.</t>
  </si>
  <si>
    <t xml:space="preserve">No se ha materializado este riesgo: controles efectivos </t>
  </si>
  <si>
    <t>comité de contratación y área administrativa de la subgerencia.</t>
  </si>
  <si>
    <t xml:space="preserve">
Proceder a remitir tras denuncia en fiscalia y entes de control el tema para que se de un proceso a quien  posiblemente haya recibido dádivas </t>
  </si>
  <si>
    <t>Copia de la denuncia en fiscalia y entes de control.</t>
  </si>
  <si>
    <t>Posibilidad de recibir o solicitar cualquier dádiva o beneficio a nombre propio o para terceros, manipulando la documentación para favorecer la participación o los resultados de los municipios en los diferentes juegos deportivos Institucionales.</t>
  </si>
  <si>
    <t xml:space="preserve">Facilidad de cambios de los parametros establecidos en la plataforma  por los operadores y/o funcionarios  vinculados al proceso.         </t>
  </si>
  <si>
    <t>Desmotivación en la participación de los municipios en los diferentes juegos deportivos programados por la Entidad.</t>
  </si>
  <si>
    <t>El profesional Universitario debe:
1. Establecer claves para el ingreso a la plataforma.
2. Realizar revisión documental acorde a los parametros establecidos en las cartas fundamentales.</t>
  </si>
  <si>
    <t>Si la revisión no coincide o no cumple con los requisitos, se niega la inscripción del municipio o deportista.</t>
  </si>
  <si>
    <t>Registro de la documentación revisada, aprobada o negada.</t>
  </si>
  <si>
    <t xml:space="preserve">Automático </t>
  </si>
  <si>
    <t xml:space="preserve">Realizar revisión documental actualizando la base de datos acorde a las edades establecidas por  y/o disciplinas y demás requerimientos. </t>
  </si>
  <si>
    <t>Revisión documental en la plataforma.</t>
  </si>
  <si>
    <t> El riesgo no se materializa para este periodo</t>
  </si>
  <si>
    <t> N/A</t>
  </si>
  <si>
    <t> </t>
  </si>
  <si>
    <t>Posibilidad de recibir o solicitar cualquier tipo de dádiva o beneficio, a nombre propio o para terceros, por la manipulación de la información que se utiliza como herramienta de gestión y de seguimiento para evaluación del “semáforo”, para favorecer a  municipios que no cumplieron requisitos para obtener un resultado positivo.</t>
  </si>
  <si>
    <t xml:space="preserve">Facilidad de emitir conceptos favorables para beneficio de un particular, considerando que la información que alimenta la herramienta de seguimiento, depende exclusivamente de la información recolectada en la visita y que presenta quien la realiza.       </t>
  </si>
  <si>
    <t>Pérdida de credibilidad, desconfianza y desmotivación de los municipios para la realización de actividades propuestas por el programa.</t>
  </si>
  <si>
    <t>El profesional especializado: 
1. Realizar seguimiento a los municipios de forma aleatoria y solicitar evidencia de la información consignada en el semaforo.       
2. Aplicación de encuesta de satisfacción por el servicio prestado.</t>
  </si>
  <si>
    <t>1.Se ajusta la herramienta de seguimiento (semaforo) 
2.Se realiza la tabulación y análisis de la información</t>
  </si>
  <si>
    <t>Correos electronicos 
Encuestas</t>
  </si>
  <si>
    <t>Se ajusta la herramienta de seguimiento (semaforo) y se realiza la tabulación y análisis de la información.</t>
  </si>
  <si>
    <t>Correo electronico Encuestas aplicadas</t>
  </si>
  <si>
    <t>El riesgo no se materializó para esta vigencia</t>
  </si>
  <si>
    <t>Jhon Jairo Velásquez</t>
  </si>
  <si>
    <t>Se procedería con la queja a la autoridad competente del posible hecho de corrupción del cual se tenga conocimiento.</t>
  </si>
  <si>
    <t>Documento, correo o registro en el que se presenta la queja.</t>
  </si>
  <si>
    <t>Se acoge la observación de control interno, resultado del seguimiento con corte a 30 de agosto de 2023, formulando la acción AF-05.</t>
  </si>
  <si>
    <t xml:space="preserve">Posibilidad de recibir o solicitar dádivas o beneficio  a nombre propio o de terceros en la entrega de bienes muebles del Instituto  para uso personal. </t>
  </si>
  <si>
    <t>1. Falta de seguimiento periódico del inventario.</t>
  </si>
  <si>
    <t xml:space="preserve">Detrimento patrimonial
Los reportes contables no reflejen la realidad económica y patrimonial del Instituto. </t>
  </si>
  <si>
    <t xml:space="preserve">Los auxiliares administrativos,  realizan  inventario físico vs la información registrada en el sistema (cortes 30 de abril, 31 de agosto,  31 de diciembre). </t>
  </si>
  <si>
    <t xml:space="preserve">En caso de haber diferencias se verifican las órdenes de salida del almacén  y se realizan los ajustes pertinentes.
De continuar diferencias, se envía reporte a la Subgerencia Administrativa y financiera para continuar con el debido proceso. </t>
  </si>
  <si>
    <t>Inventarios fisicos vs inventarios del sistema</t>
  </si>
  <si>
    <t xml:space="preserve">Detectivo </t>
  </si>
  <si>
    <t>Cuatrimestral</t>
  </si>
  <si>
    <t>Informes de inventarios</t>
  </si>
  <si>
    <t xml:space="preserve">Informe del inventario </t>
  </si>
  <si>
    <t xml:space="preserve">El riesgo no se materializó para este periodo. </t>
  </si>
  <si>
    <t>Equipo almacén</t>
  </si>
  <si>
    <t xml:space="preserve">Controles duales, para los equipos de cómputo desde el área de Sistemas, se implementan controles para a entrega y devolución de equipos. Los informes de cierre mensual con detalle. </t>
  </si>
  <si>
    <t>Los formatos diligenciados desde Sistemas y los informes de cierre de Almacén mensuales.</t>
  </si>
  <si>
    <t xml:space="preserve">Posibilidad de recibir o solicitar dádivas o beneficio  a nombre propio o de terceros en la entrega de bienes muebles y/o de consumo, del Instituto  para uso personal. </t>
  </si>
  <si>
    <t xml:space="preserve">
2. Falta de un documento idóneo para generar la trazabilidad de entrega de los bienes muebles.</t>
  </si>
  <si>
    <t>El supervisor del contrato  y el auxiliar del almacén suscriben Acta de recibo de bienes, para realizar el ingreso de los mismos. (Entrada de mercancía).
Comprobante de entrada almacén (SICOF)</t>
  </si>
  <si>
    <t xml:space="preserve">Se verifica la existencia de los instrumentos diligenciados, en caso de existir novedad el responsable del Almacén realiza las correcciones en equipo con los responsables de entrega y recepción de los bienes. </t>
  </si>
  <si>
    <t>Acta de recibo a satisfacción  suscrita por el supervisor y el responsable del almacén.
Comprobante e entrada almacén (SICOF)</t>
  </si>
  <si>
    <t>Revisión de la documentacion cada que se realice la operación</t>
  </si>
  <si>
    <t xml:space="preserve">Acta de recibo suscrita por el supervisor del contrato y el delegado del almacén.
Formato de entrega del almacén a usuario final del bien, suscrito por el responsable de la entrega en el almacén y quien recibe. </t>
  </si>
  <si>
    <t>Informes de control interno como tercera línea de defensa</t>
  </si>
  <si>
    <t>Informes de control interno</t>
  </si>
  <si>
    <t xml:space="preserve">Posibilidad de recibir o solicitar dádivas o beneficio  a nombre propio o de terceros en la entrega de bienes muebles y/o de consumo del Instituto  para uso personal. </t>
  </si>
  <si>
    <t>3. Falta de un control dual y segregación de las funciones en el manejo de los inventarios.</t>
  </si>
  <si>
    <t xml:space="preserve">El supervisor revisa y recibe a satisfacción, posteriormente el auxiliar del Almacén verifica factura y remisión contra lo recibido físicamente y se realiza el respectivo ingreso al sistema. </t>
  </si>
  <si>
    <t xml:space="preserve">En caso de haber diferencias el auxiliar informa al supervisor la novedad para hacer las correcciones a las que haya lugar </t>
  </si>
  <si>
    <t xml:space="preserve">Formato de recibo con las observaciones. </t>
  </si>
  <si>
    <t xml:space="preserve">Formato de recibo diligenciado </t>
  </si>
  <si>
    <t>Equipo almacen</t>
  </si>
  <si>
    <t xml:space="preserve">A la fecha no se han establecido nuevos controles, o contingencias. </t>
  </si>
  <si>
    <t>Posibilidad de recibir o solicitar beneficio alguno a nombre propio para expedir  actos administrativos y/o certificaciones, sin el cumplimiento de los requisitos</t>
  </si>
  <si>
    <t xml:space="preserve">Falta de control de los actos administrativos de registro y control </t>
  </si>
  <si>
    <t xml:space="preserve">Reprocesos administrativos
demandas
hallazgos penales, fiscales y disciplinarios
poca confiabilidad de la información generando perjuicios a organismos deportivos y terceros   </t>
  </si>
  <si>
    <t>Los documentos son trabajados por varias personas, unas que proyectan, otras que revisan y finalmente el funcionario que aprueba. Lo anterior, con el fin de ejercer control durante el proceso de elaboración y gestión de los documentos. Adicionalmente se requiere conocimiento de la normatividad, revisión de antecedentes del expediente</t>
  </si>
  <si>
    <t>capacitación
Emisión de Políticas</t>
  </si>
  <si>
    <t>actas y listado de asistencia</t>
  </si>
  <si>
    <t xml:space="preserve">Evitar </t>
  </si>
  <si>
    <t>diario</t>
  </si>
  <si>
    <t>revisiones, capacitaciones</t>
  </si>
  <si>
    <t>actos administrativos
actas</t>
  </si>
  <si>
    <t>No se materializo para esta vigencia</t>
  </si>
  <si>
    <r>
      <t>Se elimina este riesgo, debido a que esta inmerso en el de</t>
    </r>
    <r>
      <rPr>
        <b/>
        <i/>
        <u/>
        <sz val="11"/>
        <color theme="1"/>
        <rFont val="Calibri"/>
        <family val="2"/>
        <scheme val="minor"/>
      </rPr>
      <t xml:space="preserve"> posibilidad de recibir o solicitar beneficio alguno para realizar una débil representación judicial y extrajudicial dentro de los procesos judiciales adelantandos o seguidos contra INDEPORTES ANTIOQUIA </t>
    </r>
  </si>
  <si>
    <t xml:space="preserve">posibilidad de recibir o solicitar beneficio alguno para realizar una débil representación judicial y extrajudicial dentro de los procesos judiciales adelantandos o seguidos contra INDEPORTES ANTIOQUIA </t>
  </si>
  <si>
    <t>Falta de control de los procesos judiciales</t>
  </si>
  <si>
    <t>sentencias no favorables para la Entidad</t>
  </si>
  <si>
    <t xml:space="preserve">Ejercer orden y controles en la designación de tareas al interior del equipo, lo anterior con el fin de designar a los funcionarios más preparados en esas áreas. Adicionalmente, buscar apoyo en contratistas externos. </t>
  </si>
  <si>
    <t>capacitación y seguimiento
Emisión de Políticas</t>
  </si>
  <si>
    <t>expediente
actas</t>
  </si>
  <si>
    <t>seguimiento y capacitaciones</t>
  </si>
  <si>
    <t>expedientes</t>
  </si>
  <si>
    <t>No se materialzo para esta vigencia</t>
  </si>
  <si>
    <t xml:space="preserve">Iniciar las respectivas quejas disicplinarias, denuncias penales y fiscales y demandas a que hubiera lugar </t>
  </si>
  <si>
    <t>demanda, queja y/o denuncia</t>
  </si>
  <si>
    <t>Posibilidad de modificación a los manuales de funciones favoreciendo a personas o perfiles en particular</t>
  </si>
  <si>
    <t xml:space="preserve">Interés particular de nombrar a determinadas personas.
Compromisos políticos </t>
  </si>
  <si>
    <t>Afectación de la prestación del servicio, el cumplimiento de objetivos y misión de la entidad</t>
  </si>
  <si>
    <t>Elaborar con la participación y/o revisión de la alta Gerencia el estudio técnico para soportar la modificación del Manual Específico de Funciones objetivo y riguroso con la normatividad existente.
Dar aplicación al art. 2.2.2.6.1 del Decreto 1083 de 2015, realizando la publicación y socialización del proyecto de acto administrativo y estudio técnico a la asociación sindical de empleados de Indeportes Antioquia.</t>
  </si>
  <si>
    <t>Emitir concepto  favorable o desfavorable que sea riguroso</t>
  </si>
  <si>
    <t>Concepto Técnico
Registros</t>
  </si>
  <si>
    <t xml:space="preserve">Desarrollar la modificación del manual de funciones de manera partipativa por diferentes áreas estratégicas de la Entidad para que se realice con criterios objetivos basados en las necesidades del servicio, la plataforma estratégica de la Entidad y la normativa que rige la función pública para cada empleo. </t>
  </si>
  <si>
    <t>Concepto en estudio técnico de modificación del manual de funciones</t>
  </si>
  <si>
    <t>La modificación del manual de funciones de algunos empleos, resultado de la modificación de la estructura y la planta de empleos de la Entidad dada a través de la resolución S2023000062 de 25/01/2023 se soporta en estudio técnico con participación de diferentes áreas estratégicas y de apoyo (Oficina Asesora Jurídica, Oficina Asesora de Planeación, Subgerencia Administrativa y Financiera y Oficina de Talent Humano. 
Se procederá a documentar procedimiento o instructivo para modificación de manual de funciones para incluir en las actividades lo indicado en el art. 2.2.2.6.1. del Decreto 1083 de 2015.</t>
  </si>
  <si>
    <t>Jefe Oficina de Talento Humano 
Profesional Especializado Oficina de Talento Humano</t>
  </si>
  <si>
    <t>A la fecha de seguimiento no se han realizado modificaciones al Manual Específico de Funciones y Competencias Laborales de la Entidad.</t>
  </si>
  <si>
    <t>Posibilidad de pérdida o utilización inadecuada de las historias laborales en beneficio de intereses personales que afecten la integridad de la Entidad y/o terceros</t>
  </si>
  <si>
    <t xml:space="preserve">Interés en divulgar u ocultar información de las historias laborales de los servidores públicos  activos o retirados para perjudicar su integridad o favorecer intereses particulares. </t>
  </si>
  <si>
    <t>Reclamación judicial a la Entidad por:
i) afectación de la imagen reputacional del servidor público y violación a los derechos de privacidad e  intimidad por divulgación de información y registros personales que reposan en la historia laboral
ii) Perjuicios causados a terceros o a la Entidad por ocultar o dar manejo inadecuado a la información que resposa en las historias laborales.</t>
  </si>
  <si>
    <t>Verificar que el archivo de las historias laborales en la oficina de talento humano esté adecuadamente conservado y controlado por una persona responsable y conforme a la normatividad aplicable y lineamientos institucionales.</t>
  </si>
  <si>
    <t>Se elabora plan de mejoramiento
Se reporta para acción disciplinaria en caso de materializarse el riesgo</t>
  </si>
  <si>
    <t xml:space="preserve">Registros </t>
  </si>
  <si>
    <t xml:space="preserve">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Coordinar con el CADA la realización de auditorías al archivo de historias laborales para verificar la adherencia a los procedimientos y lineamientos institucionales. </t>
  </si>
  <si>
    <t>Documento Acuerdo de confidencialidad</t>
  </si>
  <si>
    <t>El registro de control de préstamo de historias laborales se implementa ante la necesidad de préstamo al personal de la Oficina de Talento Humano ante necesidades de consulta. 
Se procederá a la documentación e implementación del formato de compromiso de confidencialidad para el responsable del archivo de historias laborales.
Se solicitará a la profesional universitaria a cargo del CADA la realización de auditoría del archivo de historias laborales para verificar el adecuando manejo del mismo.</t>
  </si>
  <si>
    <t>Jefe Oficina de Talento Humano
Profesional Especializado Oficina de Talento Humano
Secretarias Oficina de Talento Humano</t>
  </si>
  <si>
    <t>Se tiene implementado formato de control de préstamo de historias laborales F-GD-33.
No se tiene avance en la documentación del formato de confidencialidad y solicitud y programación de auditoría interna a historias laborales.</t>
  </si>
  <si>
    <t>Posibilidad de fuga o entrega de información por parte de los servidores públicos del CADA a cambio de dádivas</t>
  </si>
  <si>
    <t>Desconocimiento de las políticas de reservas de información
Ausencia de instrumentos que determinen los niveles de acceso y la reserva de la información institucional</t>
  </si>
  <si>
    <t>Violación a las normas de protección de datos y reservade información
Afectación de la imagen institucional</t>
  </si>
  <si>
    <t xml:space="preserve">El profesional universitario del CADA verifica,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t>
  </si>
  <si>
    <t>Se asienta el registro de entrega o consulta</t>
  </si>
  <si>
    <t>Distribución de documentos en Mercurio
Registros de Distribución de documentos físicos desde el CADA a las oficinas
Registros de consulta y acceso a la información</t>
  </si>
  <si>
    <t>La Revisión es mensual de los registros de distribución y consulta y acceso a la información a cargo del CADA</t>
  </si>
  <si>
    <t xml:space="preserve">Actas de reunión </t>
  </si>
  <si>
    <r>
      <rPr>
        <sz val="11"/>
        <color rgb="FF000000"/>
        <rFont val="Calibri"/>
        <family val="2"/>
      </rPr>
      <t xml:space="preserve">Durante el primer cuatrimestre de 2023 el equipo de trabajo del CADA elaboró la revisión y actualización de dos de los instructivos relativos a la radicación y distribución de documentos.
Estos son: </t>
    </r>
    <r>
      <rPr>
        <b/>
        <sz val="11"/>
        <color rgb="FF000000"/>
        <rFont val="Calibri"/>
        <family val="2"/>
      </rPr>
      <t>I-GD-06 Instructivo de Radicación_V4 e</t>
    </r>
    <r>
      <rPr>
        <sz val="11"/>
        <color rgb="FF000000"/>
        <rFont val="Calibri"/>
        <family val="2"/>
      </rPr>
      <t xml:space="preserve"> </t>
    </r>
    <r>
      <rPr>
        <b/>
        <sz val="11"/>
        <color rgb="FF000000"/>
        <rFont val="Calibri"/>
        <family val="2"/>
      </rPr>
      <t xml:space="preserve">I-GD-07_Instructivo_Distribucion_documentos_V3 </t>
    </r>
    <r>
      <rPr>
        <sz val="11"/>
        <color rgb="FF000000"/>
        <rFont val="Calibri"/>
        <family val="2"/>
      </rPr>
      <t>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r>
  </si>
  <si>
    <t>Profesional Universitario Equipo CADA</t>
  </si>
  <si>
    <t>Durante el primer cuatrimestre de 2023 el equipo de trabajo del CADA elaboró la revisión y actualización de dos de los instructivos relativos a la radicación y distribución de documentos.
Estos son: I-GD-06 Instructivo de Radicación_V4 e I-GD-07_Instructivo_Distribucion_documentos_V3 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</si>
  <si>
    <t>Posibilidad de recibir y solicitar cualquier dadiva al contratar un proponente que no cumple con los requisitos para llevar a cabo el objeto de la contratación.</t>
  </si>
  <si>
    <t xml:space="preserve">No revisar los requisitos habilitantes y  no evaluar las propuestas de conformidad con lo señalado en el pliego de condiciones o invitación pública y adendas respectivas acorde con la normatividad vigente  </t>
  </si>
  <si>
    <t>Incumplimiento a obligaciones contractuales
contratar un proponente que no cumple con los requisitos
investigaciones
demandas</t>
  </si>
  <si>
    <t xml:space="preserve">Verificar el cumplimiento de los requisitos habilitantes y evaluar las propuestas de conformidad con lo señalado en el pliego de condiciones o invitación pública y adendas respectivas acorde con el Manual de Contratación, el procedimiento del Sistema Integrado de Gestión de Calidad y la normatividad vigente. Para esto, deberá realizarse la designación del personal de apoyo, conforme al perfil profesional, las cargas laborales y el conocimiento previo sobre el proceso. </t>
  </si>
  <si>
    <t xml:space="preserve">Investigaciones 
Revisar la evaluación de las ofertas presentadas </t>
  </si>
  <si>
    <t xml:space="preserve"> Informes de evaluación y en los requerimientos a subsanar o aclarar requisitos de la propuesta. </t>
  </si>
  <si>
    <t>mensual</t>
  </si>
  <si>
    <t xml:space="preserve">capacitaciones
seguimiento
 </t>
  </si>
  <si>
    <t>actas
informes de evaluación
listado de asistencia
contrato</t>
  </si>
  <si>
    <t>No se materializó para este periodo</t>
  </si>
  <si>
    <t>INDEPORTES ANTIOQUIA</t>
  </si>
  <si>
    <t xml:space="preserve">Presentar las respectivas acciones, denuncias y quejas ante los organos de control para su respectivo conocimiento y tramite </t>
  </si>
  <si>
    <t>demanda, denuncias y/o quejas</t>
  </si>
  <si>
    <t>Posibilidad de recibir y solicitar cualquier dadiva o beneficio a nombre propio para no liquidar en tiempo los contratos y convenios designados</t>
  </si>
  <si>
    <t xml:space="preserve">No revisar el estado del contrato en cuanto al término para ser liquidado  acorde con la normatividad aplicable, el Manual de Contratación y el procedimiento del Sistema Integrado de Gestión de Calidad      </t>
  </si>
  <si>
    <t>Pérdida de competencia para efectuar la liquidación
demandas</t>
  </si>
  <si>
    <t>Solicitar apoyo e información al supervisor, y también verificar   que la Entidad tenga competencia para efectuar la liquidación</t>
  </si>
  <si>
    <t>Investigaciones
pérdida de competencia
pérdida de dinero</t>
  </si>
  <si>
    <t xml:space="preserve">Contrato
 La solicitud de liquidación </t>
  </si>
  <si>
    <t>actas
listado de asistencia
contrato</t>
  </si>
  <si>
    <t xml:space="preserve">Presentar las respectivas acciones, denuncias y/o quejas ante las autoridades competentes para su respectivo conocimiento y tramite </t>
  </si>
  <si>
    <t>demanda, denuncia y/o queja</t>
  </si>
  <si>
    <t>Posibilidad de recibir y solicitar cualquier dadiva o beneficio por no informar del posible  incumplimiento del contratista de sus obligaciones contractuales para que se inicie los respectivos procesos contractuales sancionatorios</t>
  </si>
  <si>
    <t>Falta de seguimiento por parte del supervisor a la ejecuciòn del contratista
Débil análisis en la identificación de los riesgos derivados de la contratacion</t>
  </si>
  <si>
    <t>Terminación anticipada del contrato</t>
  </si>
  <si>
    <t xml:space="preserve">
Realizar seguimiento a la ejecución del contrato, para ello deberá realizar una correcta designación de los supervisores según el perfil profesional, los conocimientos en relación con el proceso, y la carga laboral. </t>
  </si>
  <si>
    <t>investigaciones
terminación anticipada del contrato</t>
  </si>
  <si>
    <t>actas
informes
listado de asistencia
cuentas de pago
actas de recibo</t>
  </si>
  <si>
    <t>Presentar las respectivas acciones, denuncias y/o quejas ante las autoridades competentes para su</t>
  </si>
  <si>
    <t>Posibilidad de apropiación de recursos públicos para beneficio personal o de terceros en el manejo de los ingresos efectivos (bancos y caja menor).</t>
  </si>
  <si>
    <t>Falta de control duales en el manejo de recursos y segregación en las funciones.</t>
  </si>
  <si>
    <t xml:space="preserve">Detrimento patrimonial </t>
  </si>
  <si>
    <r>
      <rPr>
        <sz val="11"/>
        <color rgb="FF000000"/>
        <rFont val="Calibri"/>
        <family val="2"/>
      </rPr>
      <t xml:space="preserve">El Tesorero General </t>
    </r>
    <r>
      <rPr>
        <b/>
        <sz val="11"/>
        <color rgb="FF000000"/>
        <rFont val="Calibri"/>
        <family val="2"/>
      </rPr>
      <t>verifica</t>
    </r>
    <r>
      <rPr>
        <sz val="11"/>
        <color rgb="FF000000"/>
        <rFont val="Calibri"/>
        <family val="2"/>
      </rPr>
      <t xml:space="preserve"> mediante arqueos de la caja menor mensualmente, en días y horas indeterminadas,   el manejo de los recursos.
</t>
    </r>
  </si>
  <si>
    <t>En caso de presentar diferencias se deben informar formalmente a la Subgerente Administrativa y Financiera.</t>
  </si>
  <si>
    <t>Arqueos de caja, conciliaciones de bancos</t>
  </si>
  <si>
    <t xml:space="preserve">Conciliaciones de las cuentas bancarias entre el sistema bancario y en la informacion del ERP, arqueos de constantes a las cajas menores </t>
  </si>
  <si>
    <t>Conciliaciones bancarias revisadas por el lider del proceso contable</t>
  </si>
  <si>
    <t>Falta de controles transversales y conciliaciones entre las áreas financieras del Instituto: presupuesto, contabilidad y tesorería.</t>
  </si>
  <si>
    <r>
      <rPr>
        <sz val="11"/>
        <color rgb="FF000000"/>
        <rFont val="Calibri"/>
        <family val="2"/>
      </rPr>
      <t xml:space="preserve">El profesional universitario encargado de contabilidad </t>
    </r>
    <r>
      <rPr>
        <b/>
        <sz val="11"/>
        <color rgb="FF000000"/>
        <rFont val="Calibri"/>
        <family val="2"/>
      </rPr>
      <t>realiza</t>
    </r>
    <r>
      <rPr>
        <sz val="11"/>
        <color rgb="FF000000"/>
        <rFont val="Calibri"/>
        <family val="2"/>
      </rPr>
      <t xml:space="preserve"> las conciliaciones bancarias mensuales y las </t>
    </r>
    <r>
      <rPr>
        <b/>
        <sz val="11"/>
        <color rgb="FF000000"/>
        <rFont val="Calibri"/>
        <family val="2"/>
      </rPr>
      <t>valida</t>
    </r>
    <r>
      <rPr>
        <sz val="11"/>
        <color rgb="FF000000"/>
        <rFont val="Calibri"/>
        <family val="2"/>
      </rPr>
      <t xml:space="preserve"> con el  Tesorero General.</t>
    </r>
  </si>
  <si>
    <t>En caso de presentar diferencias se deben informar formalmente a la Gerente.</t>
  </si>
  <si>
    <t>Conciliaciones bancarias suscritas entre las partes</t>
  </si>
  <si>
    <t>Posibilidad de apropiación de recursos públicos por jineteo en cuentas bancarias para uso personal o en beneficio de terceros.</t>
  </si>
  <si>
    <t>Falta de controles duales en el manejo de recursos y segregación en las funciones.</t>
  </si>
  <si>
    <r>
      <rPr>
        <sz val="11"/>
        <color rgb="FF000000"/>
        <rFont val="Calibri"/>
        <family val="2"/>
      </rPr>
      <t xml:space="preserve">El profesional universitario de contabilidad, </t>
    </r>
    <r>
      <rPr>
        <b/>
        <sz val="11"/>
        <color rgb="FF000000"/>
        <rFont val="Calibri"/>
        <family val="2"/>
      </rPr>
      <t>realiza</t>
    </r>
    <r>
      <rPr>
        <sz val="11"/>
        <color rgb="FF000000"/>
        <rFont val="Calibri"/>
        <family val="2"/>
      </rPr>
      <t xml:space="preserve"> el registro contable en el ERP financiero el cual es </t>
    </r>
    <r>
      <rPr>
        <b/>
        <sz val="11"/>
        <color rgb="FF000000"/>
        <rFont val="Calibri"/>
        <family val="2"/>
      </rPr>
      <t>revisado</t>
    </r>
    <r>
      <rPr>
        <sz val="11"/>
        <color rgb="FF000000"/>
        <rFont val="Calibri"/>
        <family val="2"/>
      </rPr>
      <t xml:space="preserve"> y </t>
    </r>
    <r>
      <rPr>
        <b/>
        <sz val="11"/>
        <color rgb="FF000000"/>
        <rFont val="Calibri"/>
        <family val="2"/>
      </rPr>
      <t>aprobado</t>
    </r>
    <r>
      <rPr>
        <sz val="11"/>
        <color rgb="FF000000"/>
        <rFont val="Calibri"/>
        <family val="2"/>
      </rPr>
      <t xml:space="preserve"> por el profesional universitario de presupuesto quien elabora la orden de pago, posteriormente el técnico de tesorería elabora el comprobante de egreso el cual es </t>
    </r>
    <r>
      <rPr>
        <b/>
        <sz val="11"/>
        <color rgb="FF000000"/>
        <rFont val="Calibri"/>
        <family val="2"/>
      </rPr>
      <t>aprobado</t>
    </r>
    <r>
      <rPr>
        <sz val="11"/>
        <color rgb="FF000000"/>
        <rFont val="Calibri"/>
        <family val="2"/>
      </rPr>
      <t xml:space="preserve"> por el tesorero general  </t>
    </r>
  </si>
  <si>
    <t xml:space="preserve">En caso de presentar diferencias se informa a las áreas responsables para los ajustes respectivos. </t>
  </si>
  <si>
    <t>Registro en e ERP financiero por usuario y aplicativo</t>
  </si>
  <si>
    <r>
      <rPr>
        <sz val="11"/>
        <color rgb="FF000000"/>
        <rFont val="Calibri"/>
        <family val="2"/>
      </rPr>
      <t xml:space="preserve">El auxiliar administrativo recepciona el pago, el técnico administrativo lo prepara en el portal bancario y el tesorero </t>
    </r>
    <r>
      <rPr>
        <b/>
        <sz val="11"/>
        <color rgb="FF000000"/>
        <rFont val="Calibri"/>
        <family val="2"/>
      </rPr>
      <t xml:space="preserve">aprueba </t>
    </r>
    <r>
      <rPr>
        <sz val="11"/>
        <color rgb="FF000000"/>
        <rFont val="Calibri"/>
        <family val="2"/>
      </rPr>
      <t xml:space="preserve">el pago </t>
    </r>
  </si>
  <si>
    <t xml:space="preserve">Registro en portales bancarios de preparador y aprobador.
</t>
  </si>
  <si>
    <t xml:space="preserve">En caso de presentar diferencias se revisan las causas para hacer los ajustes respectivos. </t>
  </si>
  <si>
    <t>Posibilidad de incumplimiento de las políticas de cofinanciación aprobando recursos de cofinanciacion a municipios que no cumplan con los requisitos.</t>
  </si>
  <si>
    <t>Favorecimiento en  cofinanciación sin cumplir requisitos</t>
  </si>
  <si>
    <t>1, Mala imagen a la entidad debido al incumplimiento de la política documentada
2, Demandas de los municipios por afectacion a los municipios</t>
  </si>
  <si>
    <t xml:space="preserve">
1, Revisar evaluación según politica donde se verifique el cumplimiento de los requisitos.
2, Atender las solicitudes de las veedurias respondiendo las PQRSD
Conformar equipo de evaluacion que verifique  el cumplimiento de las políticas de cofinanciación y de las metas institucionales</t>
  </si>
  <si>
    <t>Correccion a la evaluacion</t>
  </si>
  <si>
    <t xml:space="preserve">Documentos de evaluacion
</t>
  </si>
  <si>
    <t>Conformar equipo de evaluacion que verifique  el cumplimiento de las políticas de cofinanciación y de las metas institucionales</t>
  </si>
  <si>
    <t>Registro de seguimiento</t>
  </si>
  <si>
    <t>Se materializó para este periodo</t>
  </si>
  <si>
    <t>Subgerente de Escenarios Deportivos y Equipamiento</t>
  </si>
  <si>
    <t>Posibilidad de favorecimiento por directrices políticas que afectan el principio de planeación estipulado en la Ley</t>
  </si>
  <si>
    <t>Proyectos inconclusos que pueden generar mayores inversiones con posibles detrimentos patrimoniales</t>
  </si>
  <si>
    <t>1, Mayores inversiones por falta de planeación.
2, Incumplimiento de los alcances del proyecto por disminución de recursos.
3, Obras sin finalizar con el posible detrimento patrimonial resultante.</t>
  </si>
  <si>
    <t xml:space="preserve">Hacer cumplir la politica de cofinanciacion, para garantizar la equidad y transparencia.
Seguir los lineamientos de la politica
</t>
  </si>
  <si>
    <t>Divulgacion de la informacion  de caracter publico para garantizar la transparencia</t>
  </si>
  <si>
    <t>Evaluaciones</t>
  </si>
  <si>
    <t>Evaluacion objetiva</t>
  </si>
  <si>
    <t>resultadois de la evaluacion</t>
  </si>
  <si>
    <t>Posibilidad de favorecer o ser favorecido por los interesados en un proceso en ejecucion de los proyectos aprobados con los municipios.</t>
  </si>
  <si>
    <t>Intereses particulares de ambas partes en que se lleven a cabo las obras de los proyectos aprobados, sacando beneficio económico</t>
  </si>
  <si>
    <t>Cambio en las especificaciones técnicas, omisión en la rigurosidad del proceso constructivo, avalar sobrecostos,  desmejorar obras y el no cumplimiento de especificaciones técnicas aprobadas.</t>
  </si>
  <si>
    <t xml:space="preserve">Socializacion de valores corporativos y de Etica profesional. asi como Campañas de sensibilizacion, motivacion y buen ambiente laboral.
Conformacion del Comite Asesor y Evaluador, quien  hace lel  filtro antes de que el proceso salga.
Implementar las obligaciones del contrato/convenio pertinentes al proceso
</t>
  </si>
  <si>
    <t>Concientizacion en los funcionarios.</t>
  </si>
  <si>
    <t>Capacitaciones e informe con la conclusiones aprobando el proceso enviado al comite de contratacion.</t>
  </si>
  <si>
    <t>Sensibilizacion del personal y conformacion CAE para los procesos de contratacion</t>
  </si>
  <si>
    <t>Actas de asistencia y resoluciones</t>
  </si>
  <si>
    <t>Posibilidad de desviar la ejecución de las auditorías y/o alterar el informe de auditoría por solicitudes internas o externas.</t>
  </si>
  <si>
    <t xml:space="preserve">Conflicto de intereses
Ocultamiento y desviación  de acciones no éticas
 </t>
  </si>
  <si>
    <t>Detrimento Patrimonial, mal uso del recurso público
Violación a los deberes de servidor público
Investigaciones penales, disciplinarias y fiscales
Sanciones penales, disciplinarias y fiscales</t>
  </si>
  <si>
    <t>El jefe de la oficina de Control Interno,de manera permanente,  gestiona la suscripción por parte del auditor de compromiso etico y conocimiento del Estatuto del Auditor Interno, (El Auditor Interno cumpla los requisitos de independencia, objetividad e integridad en la realización de la auditoría). En caso de existir desviaciones y observaciones se debe nombrar a otro auditor; quedando como eviencia el Compromiso Ético y conocimiento del Estatuto del Auditor Interno F-EC-08, firmado.</t>
  </si>
  <si>
    <t>Se debe nombrar a otro auditor</t>
  </si>
  <si>
    <t>F-EC-08 Compromiso Ético y conocimiento del Estatuto del Auditor Interno, firmado.</t>
  </si>
  <si>
    <t xml:space="preserve">Dar a conocer el Estatuto del Auditor Interno.
Suscribir compromiso ético por parte de auditor
</t>
  </si>
  <si>
    <t>Entrega copia de la Resolución Estatuto Auditor Interno.
Carta de Compromiso suscrita por auditor in terno</t>
  </si>
  <si>
    <t>31/01/2023: No se materializa el riesgo.
28/02/2023: No se materializa el riesgo.
31/03/2023: No se materializa el riesgo.
28/04/2023: No se materializa el riesgo. 
Se cuenta con la suscripción del compromiso ético y conocimiento del estatuto de auditoría por parte de los integrantes del eqipo de control interno para las auditorías programadas y asignadas para la vigencia 2023 (ver carpeta Share Point Equipo Control Interno)</t>
  </si>
  <si>
    <t>Jefe Oficina de Control Interno</t>
  </si>
  <si>
    <t>31/05/2023. No se materializo el riesgo. Ver actas de grupo primario de la Oficina de Control Interno donde reposa el analisis de los riesgos.</t>
  </si>
  <si>
    <t>Envio a oficina de procesos disciplinarios</t>
  </si>
  <si>
    <t>Expediente</t>
  </si>
  <si>
    <t xml:space="preserve">Posibilidad de suplantación de identidad para atribuirse los privilegios de otro usuario para beneficio propio o a un tercero </t>
  </si>
  <si>
    <t>No Implementación de factor de
doble autenticación en los sistemas de información.
Desactivación de cambio de contraseñas mensual a consecuencia de la pandemia. Pishing o indentificacion de contraseña personal por un tercero</t>
  </si>
  <si>
    <t xml:space="preserve">Conocimiento de información confidencial  para favorecimiento de si mismos y/o  priviligiar a terceros. 
Actuar en nombre de la persona a la que suplanta.
</t>
  </si>
  <si>
    <t>El técnico de la oficina solicita cambio de claves maximo cada 60 días, para todos los sistemas que posee el Instituto</t>
  </si>
  <si>
    <t xml:space="preserve">En caso de vencimiento de la clave cada usuario deberá actualizarla, de lo contrario no puede accedera al sistema. </t>
  </si>
  <si>
    <t>Sofftware de la red</t>
  </si>
  <si>
    <t xml:space="preserve">Manual </t>
  </si>
  <si>
    <t xml:space="preserve">Bimensual </t>
  </si>
  <si>
    <t>Asignación de claves con un nivel más alto de seguridad</t>
  </si>
  <si>
    <t xml:space="preserve">Política de expiración de claves en el directorio activo
Cambio de contraseñas aplicativos  </t>
  </si>
  <si>
    <t>El riesgo no se materializa para este periodo</t>
  </si>
  <si>
    <t>Posibilidad de Acceso no autorizado a la información de conformidad con la reserva de la misma para beneficio propio  o de terceros.</t>
  </si>
  <si>
    <t>Inexistencia del instrumento archivístico llamado  Tabla de control de acceso, que permita clasificar la información de acuerdo a los perfiles.
Sistemas sin configuraciones de control de acceso</t>
  </si>
  <si>
    <t>Incumplimiento a la norma 
y exposición indebida de la información. 
Perdida, alteración o acceso no aturoizado de información</t>
  </si>
  <si>
    <t>La Jefe y los técnicos de la oficina deben Asignar control de acceso a la información. 
Elaboración e implementación de tabla control de acceso</t>
  </si>
  <si>
    <t>Para el control de acceso, se puede autorizar o  bloquear</t>
  </si>
  <si>
    <t xml:space="preserve">Tabla de Control de Acceso </t>
  </si>
  <si>
    <t>Control del manejo la información 
Acceso controlado a la información  y tablas de control de acceso</t>
  </si>
  <si>
    <t>Tablas de control de acceso</t>
  </si>
  <si>
    <t>12/07/2023. No se materializo el riesgo.</t>
  </si>
  <si>
    <t>Posibilidad de Uso de software no licenciado para beneficio a nombre propio o de terceros.</t>
  </si>
  <si>
    <t xml:space="preserve">Desconocimiento de la normatividad en licenciamiento.
Descargue y utilización por parte de los servidores programas sin licencia.  </t>
  </si>
  <si>
    <t xml:space="preserve">Multas a la entidad. Riesgos de seguridad de la información. </t>
  </si>
  <si>
    <t xml:space="preserve">Implementación de herramienta de Inventory como apoyo al control y gestión de hardware y software, restringir los permisos de administrador unicamente al personal de sistemas, de manera que no se permita la instalación desde los usuarios sin aprobación. </t>
  </si>
  <si>
    <t>Desinstalar la herramienta</t>
  </si>
  <si>
    <t>Herramienta inventory</t>
  </si>
  <si>
    <t>Control sobre los bienes, Control de Hardware y Software implementado en las maquinas o usuarios finales</t>
  </si>
  <si>
    <t xml:space="preserve">Procedimientos establecidos en el SGC y definición de perfiles de los usuarios </t>
  </si>
  <si>
    <t>El riesgo no se materializa para este periodo, se realizó renovación de licenciamiento de herramienta de inventarios automáticos - Sysaid</t>
  </si>
  <si>
    <t xml:space="preserve">El riesgo no se materializa para este periodo, </t>
  </si>
  <si>
    <t>Escuelas Deporte Formativo</t>
  </si>
  <si>
    <t>Posibilidad de recibir o solicitar cualquier dádiva o beneficio a nombre propio o de terceros para beneficiar a municipios con dotación deportiva sin que cumplan los crieterios de selección.</t>
  </si>
  <si>
    <t>Favorecer a un municipio o particular desconociendo los criterios habilitantes en el proceso de cofinanciación para la entrega de dotación deportiva.</t>
  </si>
  <si>
    <t>Perdida de credibilidad, confianza y motivación por parte de los municipios para participar de los procesos de cofinanciación y  de las actividades propuestas por Indeportes Antioquia.</t>
  </si>
  <si>
    <t>El profesional y el grupo del programa
* verificar el cumplimiento de los criterios de inclusión en el proceso de cofinanciación.
* Aplicación de encuesta de satisfacción.</t>
  </si>
  <si>
    <t>* Ajustes en los criterios de selección.
* Verificación el adecuado diligenciamiento de la matriz de cofinanciación.</t>
  </si>
  <si>
    <t>Correos electrónicos y encuesta de satisfacción</t>
  </si>
  <si>
    <t>Hacer seguimiento de la matriz donde se registran los resultado</t>
  </si>
  <si>
    <t>Corre electrónico</t>
  </si>
  <si>
    <t>El riesgo no se materializó en esta vigencia</t>
  </si>
  <si>
    <t>El riesgo se identifica en el segundo cuatrimestre.</t>
  </si>
  <si>
    <t>PASO 2. IDENTIFICACIÓN DEL RIESGO</t>
  </si>
  <si>
    <t>Se propone una estructura que facilita su redacción y claridad que inicia con la frase POSIBILIDAD DE y se analizan los siguientes aspectos:</t>
  </si>
  <si>
    <t>PASO 3. VALORACIÓN DEL RIESGO</t>
  </si>
  <si>
    <t xml:space="preserve">Para determinar la probabilidad: </t>
  </si>
  <si>
    <t xml:space="preserve">Para determinar el impacto: </t>
  </si>
  <si>
    <t xml:space="preserve">TIPOLOGÍAS DE CONTROLES </t>
  </si>
  <si>
    <t xml:space="preserve">IMPLEMENTACIÓN DE LOS  CONTROLES </t>
  </si>
  <si>
    <t xml:space="preserve">Tratamiento del Riesgo </t>
  </si>
  <si>
    <t xml:space="preserve">RIESGOS DE CORRUPCIÓN </t>
  </si>
  <si>
    <t>1. COMPONENTES DEFINICIÓN RIESGOS DE CORRUPCIÓN</t>
  </si>
  <si>
    <t>RIESGOS DE SEGURIDAD DE LA INFORMACIÓN</t>
  </si>
  <si>
    <t>PROBABILIDAD</t>
  </si>
  <si>
    <t xml:space="preserve">IMPACTO </t>
  </si>
  <si>
    <t xml:space="preserve">RIESGO INHERENTE </t>
  </si>
  <si>
    <t xml:space="preserve">ATRIBUTOS INFORMATIVOS </t>
  </si>
  <si>
    <t xml:space="preserve">IMPACTO RIESGOS DE CORRUPCIÓN </t>
  </si>
  <si>
    <t xml:space="preserve">SOLIDEZ INDIVIDUAL DE CADA CONTROL </t>
  </si>
  <si>
    <t>PREGUNTAS VALORACIÓN DE LOS CONTROLES</t>
  </si>
  <si>
    <t>Puntaje  Controles</t>
  </si>
  <si>
    <t>Probabilidad Residual</t>
  </si>
  <si>
    <t xml:space="preserve">Criterios de medición riesgos de corrupción </t>
  </si>
  <si>
    <t>Descripción</t>
  </si>
  <si>
    <t xml:space="preserve">Puntaje </t>
  </si>
  <si>
    <t>Probabilidad</t>
  </si>
  <si>
    <t>Impacto</t>
  </si>
  <si>
    <t>Concatenar</t>
  </si>
  <si>
    <t xml:space="preserve">Zona de Calor </t>
  </si>
  <si>
    <t xml:space="preserve">TIPOLOGIA DEL RIESGO </t>
  </si>
  <si>
    <t xml:space="preserve">TIPOLOGÍA DE CONTROL </t>
  </si>
  <si>
    <t xml:space="preserve">TRATAMIENTO DEL RIESGO </t>
  </si>
  <si>
    <t xml:space="preserve">SI/NO </t>
  </si>
  <si>
    <t xml:space="preserve">Número </t>
  </si>
  <si>
    <t xml:space="preserve">Concepto </t>
  </si>
  <si>
    <t xml:space="preserve">RANGO CALIFICACIÓN DE LA EJECUCIÓN </t>
  </si>
  <si>
    <t xml:space="preserve">FORMULA </t>
  </si>
  <si>
    <t xml:space="preserve">RESULTADO </t>
  </si>
  <si>
    <t xml:space="preserve">VALOR </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</si>
  <si>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</si>
  <si>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</si>
  <si>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</si>
  <si>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</si>
  <si>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</si>
  <si>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</si>
  <si>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</si>
  <si>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Respuesta</t>
  </si>
  <si>
    <t>Valor</t>
  </si>
  <si>
    <t>Puntaje</t>
  </si>
  <si>
    <t xml:space="preserve">SI </t>
  </si>
  <si>
    <t xml:space="preserve">En Curso </t>
  </si>
  <si>
    <t xml:space="preserve">Ambiental </t>
  </si>
  <si>
    <t xml:space="preserve">MODERADO </t>
  </si>
  <si>
    <t xml:space="preserve">Fuerte </t>
  </si>
  <si>
    <t>Asignado</t>
  </si>
  <si>
    <t>Adecuado</t>
  </si>
  <si>
    <t>Oportuna</t>
  </si>
  <si>
    <t>Prevenir</t>
  </si>
  <si>
    <t>Confiable</t>
  </si>
  <si>
    <t>Se investigan y se resuelven oportunamente</t>
  </si>
  <si>
    <t>Completa</t>
  </si>
  <si>
    <t xml:space="preserve">Cerrada </t>
  </si>
  <si>
    <t xml:space="preserve">Cumplimiento </t>
  </si>
  <si>
    <t>No asignado</t>
  </si>
  <si>
    <t>Inadecuado</t>
  </si>
  <si>
    <t>Inoportuna</t>
  </si>
  <si>
    <t>Detectar</t>
  </si>
  <si>
    <t>No confiable</t>
  </si>
  <si>
    <t>No se investigan y se resuelven oportunamente</t>
  </si>
  <si>
    <t>Incompleta</t>
  </si>
  <si>
    <t xml:space="preserve">Fraude Interno </t>
  </si>
  <si>
    <t>No Aplica</t>
  </si>
  <si>
    <t>Estratégico</t>
  </si>
  <si>
    <t xml:space="preserve">Asesoría Administrativa y Técnica </t>
  </si>
  <si>
    <t xml:space="preserve">Sin Autoevaluación </t>
  </si>
  <si>
    <t xml:space="preserve">Débil </t>
  </si>
  <si>
    <t>No es un control</t>
  </si>
  <si>
    <t>No existe</t>
  </si>
  <si>
    <t xml:space="preserve">Financiero </t>
  </si>
  <si>
    <t>PROBABLE</t>
  </si>
  <si>
    <t xml:space="preserve">Relaciones Laborales </t>
  </si>
  <si>
    <t xml:space="preserve">Muy Alta </t>
  </si>
  <si>
    <t xml:space="preserve">Imagen o Reputacional </t>
  </si>
  <si>
    <t xml:space="preserve">TIPO DE CONTROL </t>
  </si>
  <si>
    <t>CASI SEGURO</t>
  </si>
  <si>
    <t xml:space="preserve">Operativo </t>
  </si>
  <si>
    <t xml:space="preserve">TRATAMIENTO DEL RIESGO CORRUPCIÓN  </t>
  </si>
  <si>
    <t>MAYOR</t>
  </si>
  <si>
    <t>Daños a activos fijos/eventos externos</t>
  </si>
  <si>
    <t xml:space="preserve">Seguridad Digital </t>
  </si>
  <si>
    <t xml:space="preserve">Recreación y Deporte </t>
  </si>
  <si>
    <t>7 ¿En el tiempo que lleva la herramienta ha
demostrado ser efectiva?</t>
  </si>
  <si>
    <t xml:space="preserve">Tecnológico </t>
  </si>
  <si>
    <t xml:space="preserve">Eventos Deportivos Institucionales </t>
  </si>
  <si>
    <t xml:space="preserve">Compartir </t>
  </si>
  <si>
    <t xml:space="preserve">Único </t>
  </si>
  <si>
    <t xml:space="preserve">Gerenciales </t>
  </si>
  <si>
    <t>Bimensual</t>
  </si>
  <si>
    <t>Seguridad de la información</t>
  </si>
  <si>
    <t>Fuerte</t>
  </si>
  <si>
    <t>Calificación de controles</t>
  </si>
  <si>
    <t>puntaje  a disminuir</t>
  </si>
  <si>
    <t xml:space="preserve">CLASE DE RIESGOS </t>
  </si>
  <si>
    <t xml:space="preserve">CATASTROFICO </t>
  </si>
  <si>
    <t>de 0 a 50</t>
  </si>
  <si>
    <t xml:space="preserve">Semestral </t>
  </si>
  <si>
    <t>de 51 a 75</t>
  </si>
  <si>
    <t>Moderado</t>
  </si>
  <si>
    <t>de 76 a 100</t>
  </si>
  <si>
    <t>Alta</t>
  </si>
  <si>
    <t xml:space="preserve">Quincenal </t>
  </si>
  <si>
    <t>Muy alta</t>
  </si>
  <si>
    <t xml:space="preserve">Tesorería </t>
  </si>
  <si>
    <t>Débil</t>
  </si>
  <si>
    <t>Contabilidad</t>
  </si>
  <si>
    <t>Cuentas por Cobrar</t>
  </si>
  <si>
    <t xml:space="preserve">PROBABILIDAD CORRUPCIÓN </t>
  </si>
  <si>
    <t>Propiedad, planta y equipo</t>
  </si>
  <si>
    <t>Compras</t>
  </si>
  <si>
    <t xml:space="preserve">INSIGNIFICANTE </t>
  </si>
  <si>
    <t>Cuentas por pagar</t>
  </si>
  <si>
    <t>MENOR</t>
  </si>
  <si>
    <t>Nómina</t>
  </si>
  <si>
    <t>Planeación Organizacional</t>
  </si>
  <si>
    <t>CATASTRÓFICO</t>
  </si>
  <si>
    <t xml:space="preserve">CARGOS </t>
  </si>
  <si>
    <t>Auxiliar Administrativo</t>
  </si>
  <si>
    <t>Secretarias/os</t>
  </si>
  <si>
    <t xml:space="preserve">Técnico </t>
  </si>
  <si>
    <t>Profesional Universitario</t>
  </si>
  <si>
    <t xml:space="preserve">Profesional Especializado </t>
  </si>
  <si>
    <t xml:space="preserve">Jefe de Oficina </t>
  </si>
  <si>
    <t>Subgerente</t>
  </si>
  <si>
    <t xml:space="preserve">Gerente </t>
  </si>
  <si>
    <t xml:space="preserve">RIESGO INHERENTE Y RESIDUAL </t>
  </si>
  <si>
    <t xml:space="preserve">OBJETIVO </t>
  </si>
  <si>
    <t xml:space="preserve">LIDER </t>
  </si>
  <si>
    <t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t>
  </si>
  <si>
    <t xml:space="preserve"> 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</si>
  <si>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 xml:space="preserve">Pendiente definir objetivo, toda vez que el proceso está en construcción </t>
  </si>
  <si>
    <t>Deporte</t>
  </si>
  <si>
    <t xml:space="preserve">​​​​​​​Coordinador de Escuelas Deporte Formativo
</t>
  </si>
  <si>
    <r>
      <t> </t>
    </r>
    <r>
      <rPr>
        <sz val="11"/>
        <color rgb="FF323130"/>
        <rFont val="Segoe UI"/>
        <family val="2"/>
      </rPr>
      <t>Fomentar la práctica del deporte, la educación física y la recreación en el departamento de Antioquia a través del diseño y acompañamiento de programas y proyectos orientados a la población en general y grupos especiales.</t>
    </r>
  </si>
  <si>
    <r>
      <t> </t>
    </r>
    <r>
      <rPr>
        <sz val="11"/>
        <color rgb="FF323130"/>
        <rFont val="Calibri"/>
        <family val="2"/>
        <scheme val="minor"/>
      </rPr>
      <t>Profesional Universitario Coordinador de Equipo "CADA".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</si>
</sst>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66" x14ac:knownFonts="1">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0"/>
      <name val="Arial"/>
      <family val="2"/>
    </font>
    <font>
      <sz val="11"/>
      <name val="Verdana"/>
      <family val="2"/>
    </font>
    <font>
      <sz val="9"/>
      <color indexed="81"/>
      <name val="Tahoma"/>
      <family val="2"/>
    </font>
    <font>
      <b/>
      <sz val="12"/>
      <color indexed="81"/>
      <name val="Arial"/>
      <family val="2"/>
    </font>
    <font>
      <b/>
      <sz val="18"/>
      <color indexed="81"/>
      <name val="Arial"/>
      <family val="2"/>
    </font>
    <font>
      <b/>
      <sz val="14"/>
      <color indexed="81"/>
      <name val="Arial"/>
      <family val="2"/>
    </font>
    <font>
      <sz val="14"/>
      <color indexed="81"/>
      <name val="Arial"/>
      <family val="2"/>
    </font>
    <font>
      <b/>
      <u/>
      <sz val="14"/>
      <color indexed="81"/>
      <name val="Arial"/>
      <family val="2"/>
    </font>
    <font>
      <u/>
      <sz val="14"/>
      <color indexed="81"/>
      <name val="Arial"/>
      <family val="2"/>
    </font>
    <font>
      <sz val="10"/>
      <color indexed="81"/>
      <name val="Arial"/>
      <family val="2"/>
    </font>
    <font>
      <b/>
      <sz val="9"/>
      <color indexed="81"/>
      <name val="Tahoma"/>
      <family val="2"/>
    </font>
    <font>
      <sz val="14"/>
      <color rgb="FF000000"/>
      <name val="Arial"/>
      <family val="2"/>
    </font>
    <font>
      <b/>
      <sz val="25"/>
      <color theme="0"/>
      <name val="Calibri"/>
      <family val="2"/>
      <scheme val="minor"/>
    </font>
    <font>
      <b/>
      <sz val="14"/>
      <color theme="0"/>
      <name val="Calibri"/>
      <family val="2"/>
      <scheme val="minor"/>
    </font>
    <font>
      <b/>
      <sz val="16"/>
      <color theme="0"/>
      <name val="Arial"/>
      <family val="2"/>
    </font>
    <font>
      <b/>
      <sz val="16"/>
      <name val="Calibri"/>
      <family val="2"/>
      <scheme val="minor"/>
    </font>
    <font>
      <b/>
      <sz val="25"/>
      <color theme="0"/>
      <name val="Arial"/>
      <family val="2"/>
    </font>
    <font>
      <b/>
      <sz val="11"/>
      <color theme="0"/>
      <name val="Calibri"/>
      <family val="2"/>
    </font>
    <font>
      <b/>
      <sz val="11"/>
      <name val="Calibri"/>
      <family val="2"/>
    </font>
    <font>
      <b/>
      <sz val="9"/>
      <color theme="0"/>
      <name val="Calibri"/>
      <family val="2"/>
    </font>
    <font>
      <b/>
      <sz val="10"/>
      <color indexed="81"/>
      <name val="Arial"/>
      <family val="2"/>
    </font>
    <font>
      <b/>
      <sz val="14"/>
      <color rgb="FF000000"/>
      <name val="Arial"/>
      <family val="2"/>
    </font>
    <font>
      <sz val="18"/>
      <name val="Arial"/>
      <family val="2"/>
    </font>
    <font>
      <b/>
      <sz val="48"/>
      <color indexed="8"/>
      <name val="Calibri"/>
      <family val="2"/>
    </font>
    <font>
      <b/>
      <sz val="20"/>
      <color theme="1"/>
      <name val="Calibri"/>
      <family val="2"/>
      <scheme val="minor"/>
    </font>
    <font>
      <b/>
      <sz val="16"/>
      <color theme="1"/>
      <name val="Calibri"/>
      <family val="2"/>
      <scheme val="minor"/>
    </font>
    <font>
      <b/>
      <sz val="18"/>
      <color theme="1"/>
      <name val="Calibri"/>
      <family val="2"/>
      <scheme val="minor"/>
    </font>
    <font>
      <sz val="11"/>
      <name val="Calibri"/>
      <family val="2"/>
      <scheme val="minor"/>
    </font>
    <font>
      <sz val="11"/>
      <name val="Calibri"/>
      <family val="2"/>
    </font>
    <font>
      <sz val="11"/>
      <color rgb="FF000000"/>
      <name val="Calibri"/>
      <family val="2"/>
    </font>
    <font>
      <sz val="11"/>
      <color rgb="FF000000"/>
      <name val="Calibri"/>
      <family val="2"/>
      <scheme val="minor"/>
    </font>
    <font>
      <sz val="10"/>
      <color theme="1"/>
      <name val="Arial"/>
      <family val="2"/>
    </font>
    <font>
      <i/>
      <sz val="11"/>
      <color rgb="FF000000"/>
      <name val="Calibri"/>
      <family val="2"/>
    </font>
    <font>
      <sz val="11"/>
      <color rgb="FFFF0000"/>
      <name val="Calibri"/>
      <family val="2"/>
    </font>
    <font>
      <b/>
      <sz val="11"/>
      <color rgb="FF000000"/>
      <name val="Calibri"/>
      <family val="2"/>
    </font>
    <font>
      <sz val="11"/>
      <color theme="1"/>
      <name val="Calibri"/>
      <family val="2"/>
    </font>
    <font>
      <sz val="11"/>
      <color rgb="FF323130"/>
      <name val="Segoe UI"/>
      <family val="2"/>
    </font>
    <font>
      <sz val="11"/>
      <color rgb="FF323130"/>
      <name val="Calibri"/>
      <family val="2"/>
      <scheme val="minor"/>
    </font>
    <font>
      <sz val="11"/>
      <color theme="1"/>
      <name val="Calibri"/>
      <family val="2"/>
      <scheme val="minor"/>
    </font>
    <font>
      <b/>
      <sz val="26"/>
      <color indexed="8"/>
      <name val="Calibri"/>
      <family val="2"/>
    </font>
    <font>
      <b/>
      <sz val="14"/>
      <color indexed="8"/>
      <name val="Calibri"/>
      <family val="2"/>
    </font>
    <font>
      <sz val="10"/>
      <color rgb="FF000000"/>
      <name val="Arial"/>
      <family val="2"/>
    </font>
    <font>
      <b/>
      <sz val="10"/>
      <color rgb="FF000000"/>
      <name val="Arial"/>
      <family val="2"/>
    </font>
    <font>
      <sz val="11"/>
      <color rgb="FFFF0000"/>
      <name val="Calibri"/>
      <family val="2"/>
      <scheme val="minor"/>
    </font>
    <font>
      <sz val="9"/>
      <color rgb="FF444444"/>
      <name val="Calibri"/>
      <family val="2"/>
      <scheme val="minor"/>
    </font>
    <font>
      <sz val="10"/>
      <color rgb="FFFF0000"/>
      <name val="Arial"/>
      <family val="2"/>
    </font>
    <font>
      <b/>
      <i/>
      <u/>
      <sz val="11"/>
      <color theme="1"/>
      <name val="Calibri"/>
      <family val="2"/>
      <scheme val="minor"/>
    </font>
    <font>
      <b/>
      <sz val="14"/>
      <name val="Calibri"/>
      <family val="2"/>
    </font>
    <font>
      <b/>
      <sz val="10"/>
      <color theme="1"/>
      <name val="Arial"/>
      <family val="2"/>
    </font>
    <font>
      <i/>
      <sz val="10"/>
      <color rgb="FF000000"/>
      <name val="Arial"/>
      <family val="2"/>
    </font>
    <font>
      <u/>
      <sz val="11"/>
      <color theme="10"/>
      <name val="Calibri"/>
      <family val="2"/>
      <scheme val="minor"/>
    </font>
    <font>
      <b/>
      <u val="double"/>
      <sz val="10"/>
      <color rgb="FF000000"/>
      <name val="Arial"/>
      <family val="2"/>
    </font>
    <font>
      <u/>
      <sz val="10"/>
      <color theme="10"/>
      <name val="Arial"/>
      <family val="2"/>
    </font>
    <font>
      <b/>
      <sz val="10"/>
      <color rgb="FF000000"/>
      <name val="Arial"/>
      <family val="2"/>
    </font>
    <font>
      <sz val="10"/>
      <color rgb="FF000000"/>
      <name val="Arial"/>
      <family val="2"/>
    </font>
    <font>
      <sz val="10"/>
      <color theme="1"/>
      <name val="Arial"/>
      <family val="2"/>
    </font>
    <font>
      <b/>
      <sz val="10"/>
      <color theme="1"/>
      <name val="Arial"/>
      <family val="2"/>
    </font>
    <font>
      <b/>
      <sz val="10"/>
      <color indexed="8"/>
      <name val="Arial"/>
      <family val="2"/>
    </font>
    <font>
      <sz val="14"/>
      <color rgb="FF000000"/>
      <name val="Calibri"/>
      <family val="2"/>
    </font>
    <font>
      <sz val="10"/>
      <color rgb="FF000000"/>
      <name val="Arial"/>
      <family val="2"/>
    </font>
    <font>
      <sz val="14"/>
      <color theme="1"/>
      <name val="Calibri"/>
      <family val="2"/>
      <scheme val="minor"/>
    </font>
    <font>
      <sz val="14"/>
      <color rgb="FF000000"/>
      <name val="Calibri"/>
      <family val="2"/>
    </font>
  </fonts>
  <fills count="40">
    <fill>
      <patternFill patternType="none"/>
    </fill>
    <fill>
      <patternFill patternType="gray125"/>
    </fill>
    <fill>
      <patternFill patternType="solid">
        <fgColor rgb="FF00B050"/>
        <bgColor rgb="FF000000"/>
      </patternFill>
    </fill>
    <fill>
      <patternFill patternType="solid">
        <fgColor rgb="FF108FA0"/>
        <bgColor indexed="64"/>
      </patternFill>
    </fill>
    <fill>
      <patternFill patternType="solid">
        <fgColor rgb="FFDE6DED"/>
        <bgColor indexed="64"/>
      </patternFill>
    </fill>
    <fill>
      <patternFill patternType="solid">
        <fgColor rgb="FFDF4145"/>
        <bgColor rgb="FF000000"/>
      </patternFill>
    </fill>
    <fill>
      <patternFill patternType="solid">
        <fgColor rgb="FFDE6DED"/>
        <bgColor rgb="FF000000"/>
      </patternFill>
    </fill>
    <fill>
      <patternFill patternType="solid">
        <fgColor rgb="FFF4BEBF"/>
        <bgColor rgb="FF000000"/>
      </patternFill>
    </fill>
    <fill>
      <patternFill patternType="solid">
        <fgColor rgb="FF108FA0"/>
        <bgColor rgb="FF000000"/>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DF4549"/>
        <bgColor rgb="FF000000"/>
      </patternFill>
    </fill>
    <fill>
      <patternFill patternType="solid">
        <fgColor theme="9"/>
        <bgColor indexed="64"/>
      </patternFill>
    </fill>
    <fill>
      <patternFill patternType="solid">
        <fgColor theme="9"/>
        <bgColor rgb="FF000000"/>
      </patternFill>
    </fill>
    <fill>
      <patternFill patternType="solid">
        <fgColor rgb="FF00B050"/>
        <bgColor indexed="64"/>
      </patternFill>
    </fill>
    <fill>
      <patternFill patternType="solid">
        <fgColor rgb="FFFF9900"/>
        <bgColor indexed="64"/>
      </patternFill>
    </fill>
    <fill>
      <patternFill patternType="solid">
        <fgColor rgb="FF4BC960"/>
        <bgColor indexed="64"/>
      </patternFill>
    </fill>
    <fill>
      <patternFill patternType="solid">
        <fgColor rgb="FFD92529"/>
        <bgColor rgb="FF000000"/>
      </patternFill>
    </fill>
    <fill>
      <patternFill patternType="solid">
        <fgColor theme="9" tint="0.59999389629810485"/>
        <bgColor indexed="64"/>
      </patternFill>
    </fill>
    <fill>
      <patternFill patternType="solid">
        <fgColor theme="9" tint="0.39997558519241921"/>
        <bgColor indexed="64"/>
      </patternFill>
    </fill>
    <fill>
      <patternFill patternType="solid">
        <fgColor rgb="FF961A1D"/>
        <bgColor indexed="64"/>
      </patternFill>
    </fill>
    <fill>
      <patternFill patternType="solid">
        <fgColor rgb="FFFFFFFF"/>
        <bgColor rgb="FF000000"/>
      </patternFill>
    </fill>
    <fill>
      <patternFill patternType="solid">
        <fgColor rgb="FFFFFFFF"/>
        <bgColor indexed="64"/>
      </patternFill>
    </fill>
    <fill>
      <patternFill patternType="solid">
        <fgColor theme="0"/>
        <bgColor rgb="FF000000"/>
      </patternFill>
    </fill>
    <fill>
      <patternFill patternType="solid">
        <fgColor rgb="FFF9DFE0"/>
        <bgColor indexed="64"/>
      </patternFill>
    </fill>
    <fill>
      <patternFill patternType="solid">
        <fgColor rgb="FFF9DFE0"/>
        <bgColor rgb="FF000000"/>
      </patternFill>
    </fill>
    <fill>
      <patternFill patternType="solid">
        <fgColor rgb="FFEDEDED"/>
        <bgColor indexed="64"/>
      </patternFill>
    </fill>
    <fill>
      <patternFill patternType="solid">
        <fgColor theme="5" tint="0.79998168889431442"/>
        <bgColor indexed="64"/>
      </patternFill>
    </fill>
    <fill>
      <patternFill patternType="solid">
        <fgColor rgb="FFFFFF00"/>
        <bgColor rgb="FF000000"/>
      </patternFill>
    </fill>
    <fill>
      <patternFill patternType="solid">
        <fgColor rgb="FFE63700"/>
        <bgColor rgb="FF000000"/>
      </patternFill>
    </fill>
    <fill>
      <patternFill patternType="solid">
        <fgColor rgb="FF009900"/>
        <bgColor rgb="FF000000"/>
      </patternFill>
    </fill>
    <fill>
      <patternFill patternType="solid">
        <fgColor rgb="FFEE3900"/>
        <bgColor rgb="FF000000"/>
      </patternFill>
    </fill>
    <fill>
      <patternFill patternType="solid">
        <fgColor rgb="FF00CC00"/>
        <bgColor rgb="FF000000"/>
      </patternFill>
    </fill>
    <fill>
      <patternFill patternType="solid">
        <fgColor rgb="FFFF0000"/>
        <bgColor rgb="FF000000"/>
      </patternFill>
    </fill>
    <fill>
      <patternFill patternType="solid">
        <fgColor rgb="FFE7E6E6"/>
        <bgColor rgb="FF000000"/>
      </patternFill>
    </fill>
    <fill>
      <patternFill patternType="solid">
        <fgColor rgb="FFEDEDED"/>
        <bgColor rgb="FF000000"/>
      </patternFill>
    </fill>
    <fill>
      <patternFill patternType="solid">
        <fgColor rgb="FFE2EFDA"/>
        <bgColor rgb="FF000000"/>
      </patternFill>
    </fill>
    <fill>
      <patternFill patternType="solid">
        <fgColor rgb="FFB4C6E7"/>
        <bgColor rgb="FF000000"/>
      </patternFill>
    </fill>
    <fill>
      <patternFill patternType="solid">
        <fgColor theme="4" tint="0.79998168889431442"/>
        <bgColor indexed="64"/>
      </patternFill>
    </fill>
  </fills>
  <borders count="31">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s>
  <cellStyleXfs count="5">
    <xf numFmtId="0" fontId="0" fillId="0" borderId="0"/>
    <xf numFmtId="0" fontId="4" fillId="0" borderId="0"/>
    <xf numFmtId="9" fontId="42" fillId="0" borderId="0" applyFont="0" applyFill="0" applyBorder="0" applyAlignment="0" applyProtection="0"/>
    <xf numFmtId="0" fontId="5" fillId="0" borderId="0"/>
    <xf numFmtId="0" fontId="54" fillId="0" borderId="0" applyNumberFormat="0" applyFill="0" applyBorder="0" applyAlignment="0" applyProtection="0"/>
  </cellStyleXfs>
  <cellXfs count="571">
    <xf numFmtId="0" fontId="0" fillId="0" borderId="0" xfId="0"/>
    <xf numFmtId="0" fontId="0" fillId="9" borderId="0" xfId="0" applyFill="1"/>
    <xf numFmtId="0" fontId="0" fillId="0" borderId="0" xfId="0" applyAlignment="1">
      <alignment horizontal="justify" vertical="top"/>
    </xf>
    <xf numFmtId="0" fontId="0" fillId="0" borderId="0" xfId="0" applyAlignment="1">
      <alignment horizontal="center" vertical="center"/>
    </xf>
    <xf numFmtId="0" fontId="17" fillId="12" borderId="15" xfId="0" applyFont="1" applyFill="1" applyBorder="1" applyAlignment="1" applyProtection="1">
      <alignment horizontal="center" vertical="center" wrapText="1"/>
      <protection locked="0"/>
    </xf>
    <xf numFmtId="0" fontId="21" fillId="2" borderId="15" xfId="0" applyFont="1" applyFill="1" applyBorder="1" applyAlignment="1" applyProtection="1">
      <alignment horizontal="center" vertical="center" wrapText="1"/>
      <protection locked="0"/>
    </xf>
    <xf numFmtId="0" fontId="23" fillId="8" borderId="15" xfId="0" applyFont="1" applyFill="1" applyBorder="1" applyAlignment="1" applyProtection="1">
      <alignment horizontal="center" vertical="center" wrapText="1"/>
      <protection locked="0"/>
    </xf>
    <xf numFmtId="0" fontId="21" fillId="8" borderId="15" xfId="0" applyFont="1" applyFill="1" applyBorder="1" applyAlignment="1" applyProtection="1">
      <alignment horizontal="center" vertical="center" wrapText="1"/>
      <protection locked="0"/>
    </xf>
    <xf numFmtId="0" fontId="21" fillId="8" borderId="15" xfId="0" applyFont="1" applyFill="1" applyBorder="1" applyAlignment="1" applyProtection="1">
      <alignment vertical="center" wrapText="1"/>
      <protection locked="0"/>
    </xf>
    <xf numFmtId="0" fontId="0" fillId="0" borderId="15" xfId="0" applyBorder="1" applyAlignment="1">
      <alignment vertical="center" wrapText="1"/>
    </xf>
    <xf numFmtId="0" fontId="0" fillId="0" borderId="15" xfId="0" applyBorder="1" applyAlignment="1">
      <alignment horizontal="center" vertical="center"/>
    </xf>
    <xf numFmtId="0" fontId="0" fillId="0" borderId="15" xfId="0" applyBorder="1"/>
    <xf numFmtId="0" fontId="0" fillId="11" borderId="0" xfId="0" applyFill="1"/>
    <xf numFmtId="0" fontId="0" fillId="10" borderId="0" xfId="0" applyFill="1"/>
    <xf numFmtId="0" fontId="0" fillId="15" borderId="0" xfId="0" applyFill="1"/>
    <xf numFmtId="0" fontId="1" fillId="9" borderId="0" xfId="0" applyFont="1" applyFill="1" applyAlignment="1">
      <alignment vertical="center"/>
    </xf>
    <xf numFmtId="0" fontId="1" fillId="15" borderId="15" xfId="0" applyFont="1" applyFill="1" applyBorder="1" applyAlignment="1">
      <alignment wrapText="1"/>
    </xf>
    <xf numFmtId="0" fontId="1" fillId="15" borderId="16" xfId="0" applyFont="1" applyFill="1" applyBorder="1" applyAlignment="1">
      <alignment horizontal="center" vertical="center" wrapText="1"/>
    </xf>
    <xf numFmtId="0" fontId="0" fillId="0" borderId="15" xfId="0" applyBorder="1" applyAlignment="1">
      <alignment horizontal="center"/>
    </xf>
    <xf numFmtId="0" fontId="0" fillId="9" borderId="15" xfId="0" applyFill="1" applyBorder="1"/>
    <xf numFmtId="0" fontId="0" fillId="0" borderId="17" xfId="0" applyBorder="1"/>
    <xf numFmtId="164" fontId="4" fillId="16" borderId="15" xfId="1" applyNumberFormat="1" applyFill="1" applyBorder="1" applyAlignment="1" applyProtection="1">
      <alignment horizontal="left" vertical="center" wrapText="1"/>
      <protection hidden="1"/>
    </xf>
    <xf numFmtId="0" fontId="0" fillId="0" borderId="15" xfId="0" applyBorder="1" applyAlignment="1">
      <alignment wrapText="1"/>
    </xf>
    <xf numFmtId="0" fontId="0" fillId="0" borderId="12" xfId="0" applyBorder="1"/>
    <xf numFmtId="1" fontId="26" fillId="16" borderId="15" xfId="1" applyNumberFormat="1" applyFont="1" applyFill="1" applyBorder="1" applyAlignment="1" applyProtection="1">
      <alignment horizontal="right" vertical="center" wrapText="1"/>
      <protection hidden="1"/>
    </xf>
    <xf numFmtId="0" fontId="26" fillId="11" borderId="18" xfId="0" applyFont="1" applyFill="1" applyBorder="1" applyAlignment="1">
      <alignment vertical="top" wrapText="1"/>
    </xf>
    <xf numFmtId="0" fontId="26" fillId="10" borderId="19" xfId="0" applyFont="1" applyFill="1" applyBorder="1" applyAlignment="1">
      <alignment vertical="top" wrapText="1"/>
    </xf>
    <xf numFmtId="0" fontId="26" fillId="11" borderId="19" xfId="0" applyFont="1" applyFill="1" applyBorder="1" applyAlignment="1">
      <alignment vertical="top" wrapText="1"/>
    </xf>
    <xf numFmtId="0" fontId="26" fillId="17" borderId="20" xfId="0" applyFont="1" applyFill="1" applyBorder="1" applyAlignment="1">
      <alignment vertical="top" wrapText="1"/>
    </xf>
    <xf numFmtId="0" fontId="26" fillId="10" borderId="20" xfId="0" applyFont="1" applyFill="1" applyBorder="1" applyAlignment="1">
      <alignment vertical="top" wrapText="1"/>
    </xf>
    <xf numFmtId="0" fontId="26" fillId="11" borderId="20" xfId="0" applyFont="1" applyFill="1" applyBorder="1" applyAlignment="1">
      <alignment vertical="top" wrapText="1"/>
    </xf>
    <xf numFmtId="0" fontId="2" fillId="9" borderId="0" xfId="0" applyFont="1" applyFill="1" applyAlignment="1">
      <alignment horizontal="center" vertical="center"/>
    </xf>
    <xf numFmtId="0" fontId="0" fillId="9" borderId="0" xfId="0" applyFill="1" applyAlignment="1">
      <alignment horizontal="center" vertical="center" wrapText="1"/>
    </xf>
    <xf numFmtId="0" fontId="0" fillId="9" borderId="0" xfId="0" applyFill="1" applyAlignment="1">
      <alignment horizontal="left" vertical="top" wrapText="1"/>
    </xf>
    <xf numFmtId="0" fontId="17" fillId="4" borderId="15" xfId="0" applyFont="1" applyFill="1" applyBorder="1" applyAlignment="1" applyProtection="1">
      <alignment vertical="center"/>
      <protection locked="0"/>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28" fillId="0" borderId="0" xfId="0" applyFont="1"/>
    <xf numFmtId="0" fontId="0" fillId="0" borderId="0" xfId="0" applyAlignment="1">
      <alignment wrapText="1"/>
    </xf>
    <xf numFmtId="9" fontId="0" fillId="0" borderId="15" xfId="0" applyNumberFormat="1" applyBorder="1"/>
    <xf numFmtId="0" fontId="0" fillId="9" borderId="0" xfId="0" applyFill="1" applyAlignment="1">
      <alignment horizontal="left" vertical="center" wrapText="1"/>
    </xf>
    <xf numFmtId="0" fontId="29" fillId="0" borderId="0" xfId="0" applyFont="1"/>
    <xf numFmtId="0" fontId="0" fillId="19" borderId="15" xfId="0" applyFill="1" applyBorder="1"/>
    <xf numFmtId="0" fontId="0" fillId="20" borderId="15" xfId="0" applyFill="1" applyBorder="1"/>
    <xf numFmtId="164" fontId="4" fillId="21" borderId="15" xfId="1" applyNumberFormat="1" applyFill="1" applyBorder="1" applyAlignment="1" applyProtection="1">
      <alignment horizontal="left" vertical="center" wrapText="1"/>
      <protection hidden="1"/>
    </xf>
    <xf numFmtId="0" fontId="1" fillId="15" borderId="0" xfId="0" applyFont="1" applyFill="1" applyAlignment="1">
      <alignment horizontal="center" vertical="center"/>
    </xf>
    <xf numFmtId="0" fontId="1" fillId="15" borderId="9" xfId="0" applyFont="1" applyFill="1" applyBorder="1" applyAlignment="1">
      <alignment vertical="center"/>
    </xf>
    <xf numFmtId="0" fontId="1" fillId="9" borderId="10" xfId="0" applyFont="1" applyFill="1" applyBorder="1" applyAlignment="1">
      <alignment vertical="center"/>
    </xf>
    <xf numFmtId="0" fontId="1" fillId="9" borderId="11" xfId="0" applyFont="1" applyFill="1" applyBorder="1" applyAlignment="1">
      <alignment vertical="center"/>
    </xf>
    <xf numFmtId="0" fontId="30" fillId="0" borderId="0" xfId="0" applyFont="1"/>
    <xf numFmtId="0" fontId="0" fillId="0" borderId="15" xfId="0" applyBorder="1" applyAlignment="1">
      <alignment horizontal="center" vertical="center" wrapText="1"/>
    </xf>
    <xf numFmtId="0" fontId="0" fillId="0" borderId="15" xfId="0" applyBorder="1" applyAlignment="1">
      <alignment horizontal="justify" vertical="center" wrapText="1"/>
    </xf>
    <xf numFmtId="0" fontId="31" fillId="0" borderId="0" xfId="0" applyFont="1"/>
    <xf numFmtId="0" fontId="31" fillId="9" borderId="15" xfId="0" applyFont="1" applyFill="1" applyBorder="1" applyAlignment="1">
      <alignment vertical="center"/>
    </xf>
    <xf numFmtId="0" fontId="32" fillId="0" borderId="11" xfId="0" applyFont="1" applyBorder="1" applyAlignment="1">
      <alignment horizontal="center" vertical="center"/>
    </xf>
    <xf numFmtId="0" fontId="32" fillId="0" borderId="11" xfId="0" applyFont="1" applyBorder="1" applyAlignment="1">
      <alignment horizontal="center" vertical="center" wrapText="1"/>
    </xf>
    <xf numFmtId="0" fontId="33" fillId="0" borderId="11" xfId="0" applyFont="1" applyBorder="1" applyAlignment="1">
      <alignment horizontal="center" vertical="center"/>
    </xf>
    <xf numFmtId="0" fontId="31" fillId="0" borderId="15" xfId="0" applyFont="1" applyBorder="1" applyAlignment="1">
      <alignment vertical="center" wrapText="1"/>
    </xf>
    <xf numFmtId="0" fontId="0" fillId="0" borderId="13" xfId="0" applyBorder="1" applyAlignment="1">
      <alignment horizontal="justify" vertical="center" wrapText="1"/>
    </xf>
    <xf numFmtId="0" fontId="0" fillId="0" borderId="0" xfId="0" applyAlignment="1">
      <alignment vertical="center"/>
    </xf>
    <xf numFmtId="0" fontId="0" fillId="0" borderId="13" xfId="0" applyBorder="1" applyAlignment="1">
      <alignment horizontal="center" vertical="center" wrapText="1"/>
    </xf>
    <xf numFmtId="0" fontId="0" fillId="0" borderId="15" xfId="0" applyBorder="1" applyAlignment="1">
      <alignment horizontal="justify" vertical="center"/>
    </xf>
    <xf numFmtId="0" fontId="31" fillId="0" borderId="15" xfId="0" applyFont="1" applyBorder="1" applyAlignment="1">
      <alignment horizontal="center" vertical="center" wrapText="1"/>
    </xf>
    <xf numFmtId="0" fontId="35" fillId="0" borderId="15" xfId="0" applyFont="1" applyBorder="1" applyAlignment="1">
      <alignment horizontal="center" vertical="center"/>
    </xf>
    <xf numFmtId="0" fontId="0" fillId="9" borderId="15" xfId="0" applyFill="1" applyBorder="1" applyAlignment="1">
      <alignment horizontal="center" vertical="center"/>
    </xf>
    <xf numFmtId="0" fontId="31" fillId="0" borderId="15" xfId="0" applyFont="1" applyBorder="1" applyAlignment="1">
      <alignment horizontal="justify" vertical="center" wrapText="1"/>
    </xf>
    <xf numFmtId="0" fontId="0" fillId="0" borderId="13" xfId="0" applyBorder="1" applyAlignment="1">
      <alignment horizontal="center" vertical="center"/>
    </xf>
    <xf numFmtId="0" fontId="31" fillId="9" borderId="15" xfId="0" applyFont="1" applyFill="1" applyBorder="1" applyAlignment="1">
      <alignment horizontal="center" vertical="center"/>
    </xf>
    <xf numFmtId="0" fontId="31" fillId="9" borderId="15" xfId="0" applyFont="1" applyFill="1" applyBorder="1"/>
    <xf numFmtId="0" fontId="31" fillId="9" borderId="15" xfId="0" applyFont="1" applyFill="1" applyBorder="1" applyAlignment="1">
      <alignment horizontal="center" vertical="center" wrapText="1"/>
    </xf>
    <xf numFmtId="0" fontId="31" fillId="9" borderId="15" xfId="0" applyFont="1" applyFill="1" applyBorder="1" applyAlignment="1">
      <alignment vertical="center" wrapText="1"/>
    </xf>
    <xf numFmtId="0" fontId="31" fillId="9" borderId="15" xfId="0" applyFont="1" applyFill="1" applyBorder="1" applyAlignment="1">
      <alignment horizontal="justify" vertical="top" wrapText="1"/>
    </xf>
    <xf numFmtId="0" fontId="31" fillId="9" borderId="15" xfId="0" applyFont="1" applyFill="1" applyBorder="1" applyAlignment="1">
      <alignment horizontal="justify" vertical="center"/>
    </xf>
    <xf numFmtId="0" fontId="31" fillId="9" borderId="15" xfId="0" applyFont="1" applyFill="1" applyBorder="1" applyAlignment="1">
      <alignment horizontal="justify" vertical="center" wrapText="1"/>
    </xf>
    <xf numFmtId="0" fontId="32" fillId="9" borderId="15" xfId="0" applyFont="1" applyFill="1" applyBorder="1" applyAlignment="1">
      <alignment horizontal="center" vertical="center" wrapText="1"/>
    </xf>
    <xf numFmtId="0" fontId="32" fillId="9" borderId="15" xfId="0" applyFont="1" applyFill="1" applyBorder="1" applyAlignment="1">
      <alignment vertical="center" wrapText="1"/>
    </xf>
    <xf numFmtId="0" fontId="35" fillId="0" borderId="15" xfId="0" applyFont="1" applyBorder="1" applyAlignment="1">
      <alignment horizontal="justify" vertical="center" wrapText="1"/>
    </xf>
    <xf numFmtId="0" fontId="35" fillId="0" borderId="15" xfId="0" applyFont="1" applyBorder="1" applyAlignment="1">
      <alignment horizontal="center" vertical="center" wrapText="1"/>
    </xf>
    <xf numFmtId="0" fontId="32" fillId="22" borderId="15" xfId="0" applyFont="1" applyFill="1" applyBorder="1" applyAlignment="1">
      <alignment horizontal="center" vertical="center" wrapText="1"/>
    </xf>
    <xf numFmtId="0" fontId="32" fillId="22" borderId="11" xfId="0" applyFont="1" applyFill="1" applyBorder="1" applyAlignment="1">
      <alignment horizontal="center" vertical="center" wrapText="1"/>
    </xf>
    <xf numFmtId="0" fontId="32" fillId="22" borderId="11" xfId="0" applyFont="1" applyFill="1" applyBorder="1" applyAlignment="1">
      <alignment horizontal="center" vertical="center"/>
    </xf>
    <xf numFmtId="0" fontId="31" fillId="9" borderId="15" xfId="0" applyFont="1" applyFill="1" applyBorder="1" applyAlignment="1">
      <alignment horizontal="left" vertical="center" wrapText="1"/>
    </xf>
    <xf numFmtId="0" fontId="33" fillId="0" borderId="15" xfId="0" applyFont="1" applyBorder="1" applyAlignment="1">
      <alignment vertical="center" wrapText="1"/>
    </xf>
    <xf numFmtId="0" fontId="33" fillId="0" borderId="13" xfId="0" applyFont="1" applyBorder="1" applyAlignment="1">
      <alignment vertical="center" wrapText="1"/>
    </xf>
    <xf numFmtId="0" fontId="33" fillId="0" borderId="11" xfId="0" applyFont="1" applyBorder="1" applyAlignment="1">
      <alignment vertical="center" wrapText="1"/>
    </xf>
    <xf numFmtId="0" fontId="33" fillId="0" borderId="11" xfId="0" applyFont="1" applyBorder="1" applyAlignment="1">
      <alignment vertical="center"/>
    </xf>
    <xf numFmtId="0" fontId="33" fillId="0" borderId="15" xfId="0" applyFont="1" applyBorder="1" applyAlignment="1">
      <alignment vertical="center"/>
    </xf>
    <xf numFmtId="0" fontId="33" fillId="0" borderId="8" xfId="0" applyFont="1" applyBorder="1" applyAlignment="1">
      <alignment vertical="center" wrapText="1"/>
    </xf>
    <xf numFmtId="0" fontId="33" fillId="0" borderId="8" xfId="0" applyFont="1" applyBorder="1" applyAlignment="1">
      <alignment vertical="center"/>
    </xf>
    <xf numFmtId="0" fontId="33" fillId="0" borderId="13" xfId="0" applyFont="1" applyBorder="1" applyAlignment="1">
      <alignment vertical="center"/>
    </xf>
    <xf numFmtId="0" fontId="0" fillId="0" borderId="15" xfId="0" applyBorder="1" applyAlignment="1">
      <alignment horizontal="justify" vertical="top" wrapText="1"/>
    </xf>
    <xf numFmtId="0" fontId="0" fillId="0" borderId="13" xfId="0" applyBorder="1" applyAlignment="1">
      <alignment horizontal="justify" vertical="top" wrapText="1"/>
    </xf>
    <xf numFmtId="0" fontId="0" fillId="0" borderId="15" xfId="0" applyBorder="1" applyAlignment="1">
      <alignment horizontal="justify" vertical="top"/>
    </xf>
    <xf numFmtId="0" fontId="33" fillId="0" borderId="15" xfId="0" applyFont="1" applyBorder="1" applyAlignment="1">
      <alignment horizontal="justify" vertical="center" wrapText="1"/>
    </xf>
    <xf numFmtId="0" fontId="0" fillId="0" borderId="15" xfId="0" applyBorder="1" applyAlignment="1">
      <alignment horizontal="center" wrapText="1"/>
    </xf>
    <xf numFmtId="0" fontId="33" fillId="0" borderId="15" xfId="0" applyFont="1" applyBorder="1" applyAlignment="1">
      <alignment horizontal="justify" vertical="center"/>
    </xf>
    <xf numFmtId="0" fontId="0" fillId="9" borderId="15" xfId="0" applyFill="1" applyBorder="1" applyAlignment="1">
      <alignment horizontal="justify" vertical="center"/>
    </xf>
    <xf numFmtId="0" fontId="34" fillId="23" borderId="15" xfId="0" applyFont="1" applyFill="1" applyBorder="1" applyAlignment="1">
      <alignment horizontal="center" vertical="center"/>
    </xf>
    <xf numFmtId="0" fontId="0" fillId="0" borderId="9" xfId="0" applyBorder="1" applyAlignment="1">
      <alignment horizontal="justify" vertical="center"/>
    </xf>
    <xf numFmtId="0" fontId="33" fillId="0" borderId="11" xfId="0" applyFont="1" applyBorder="1" applyAlignment="1">
      <alignment horizontal="justify" vertical="top" wrapText="1"/>
    </xf>
    <xf numFmtId="0" fontId="33" fillId="0" borderId="8" xfId="0" applyFont="1" applyBorder="1" applyAlignment="1">
      <alignment horizontal="justify" vertical="top" wrapText="1"/>
    </xf>
    <xf numFmtId="0" fontId="34" fillId="0" borderId="13" xfId="0" applyFont="1" applyBorder="1" applyAlignment="1">
      <alignment horizontal="center" vertical="center" wrapText="1"/>
    </xf>
    <xf numFmtId="0" fontId="0" fillId="0" borderId="13" xfId="0" applyBorder="1" applyAlignment="1">
      <alignment horizontal="justify" vertical="center"/>
    </xf>
    <xf numFmtId="0" fontId="0" fillId="23" borderId="13" xfId="0" applyFill="1" applyBorder="1" applyAlignment="1">
      <alignment horizontal="justify" vertical="center"/>
    </xf>
    <xf numFmtId="0" fontId="0" fillId="9" borderId="13" xfId="0" applyFill="1" applyBorder="1" applyAlignment="1">
      <alignment horizontal="center" vertical="center"/>
    </xf>
    <xf numFmtId="0" fontId="33" fillId="9" borderId="15" xfId="0" applyFont="1" applyFill="1" applyBorder="1" applyAlignment="1">
      <alignment horizontal="justify" vertical="center" wrapText="1"/>
    </xf>
    <xf numFmtId="0" fontId="35" fillId="0" borderId="13" xfId="0" applyFont="1" applyBorder="1" applyAlignment="1">
      <alignment horizontal="center" vertical="center"/>
    </xf>
    <xf numFmtId="0" fontId="31" fillId="23" borderId="13" xfId="0" applyFont="1" applyFill="1" applyBorder="1" applyAlignment="1">
      <alignment horizontal="justify" vertical="center" wrapText="1"/>
    </xf>
    <xf numFmtId="0" fontId="31" fillId="0" borderId="13" xfId="0" applyFont="1" applyBorder="1" applyAlignment="1">
      <alignment horizontal="justify" vertical="center" wrapText="1"/>
    </xf>
    <xf numFmtId="0" fontId="33" fillId="0" borderId="8" xfId="0" applyFont="1" applyBorder="1" applyAlignment="1">
      <alignment horizontal="center" vertical="center"/>
    </xf>
    <xf numFmtId="0" fontId="0" fillId="9" borderId="15" xfId="0" applyFill="1" applyBorder="1" applyAlignment="1">
      <alignment horizontal="justify" vertical="top" wrapText="1"/>
    </xf>
    <xf numFmtId="0" fontId="31" fillId="0" borderId="13" xfId="0" applyFont="1" applyBorder="1" applyAlignment="1">
      <alignment horizontal="center" vertical="center"/>
    </xf>
    <xf numFmtId="0" fontId="31" fillId="9" borderId="13" xfId="0" applyFont="1" applyFill="1" applyBorder="1" applyAlignment="1">
      <alignment horizontal="center" vertical="center"/>
    </xf>
    <xf numFmtId="0" fontId="0" fillId="9" borderId="13" xfId="0" applyFill="1" applyBorder="1" applyAlignment="1">
      <alignment horizontal="justify" vertical="top" wrapText="1"/>
    </xf>
    <xf numFmtId="0" fontId="31" fillId="9" borderId="13" xfId="0" applyFont="1" applyFill="1" applyBorder="1" applyAlignment="1">
      <alignment horizontal="justify" vertical="top" wrapText="1"/>
    </xf>
    <xf numFmtId="0" fontId="33" fillId="9" borderId="15" xfId="0" applyFont="1" applyFill="1" applyBorder="1" applyAlignment="1">
      <alignment horizontal="justify" vertical="top" wrapText="1"/>
    </xf>
    <xf numFmtId="0" fontId="32" fillId="24" borderId="11" xfId="0" applyFont="1" applyFill="1" applyBorder="1" applyAlignment="1">
      <alignment horizontal="justify" vertical="top" wrapText="1"/>
    </xf>
    <xf numFmtId="0" fontId="33" fillId="9" borderId="11" xfId="0" applyFont="1" applyFill="1" applyBorder="1" applyAlignment="1">
      <alignment horizontal="justify" vertical="top" wrapText="1"/>
    </xf>
    <xf numFmtId="0" fontId="33" fillId="9" borderId="8" xfId="0" applyFont="1" applyFill="1" applyBorder="1" applyAlignment="1">
      <alignment horizontal="justify" vertical="top" wrapText="1"/>
    </xf>
    <xf numFmtId="0" fontId="33" fillId="9" borderId="15" xfId="0" applyFont="1" applyFill="1" applyBorder="1" applyAlignment="1">
      <alignment horizontal="justify" vertical="top"/>
    </xf>
    <xf numFmtId="0" fontId="33" fillId="9" borderId="0" xfId="0" applyFont="1" applyFill="1" applyAlignment="1">
      <alignment horizontal="justify" vertical="top" wrapText="1"/>
    </xf>
    <xf numFmtId="0" fontId="0" fillId="0" borderId="15" xfId="0" quotePrefix="1" applyBorder="1"/>
    <xf numFmtId="0" fontId="33" fillId="0" borderId="11" xfId="0" applyFont="1" applyBorder="1" applyAlignment="1">
      <alignment horizontal="center" vertical="center" wrapText="1"/>
    </xf>
    <xf numFmtId="0" fontId="32" fillId="9" borderId="15" xfId="0" applyFont="1" applyFill="1" applyBorder="1" applyAlignment="1">
      <alignment horizontal="justify" vertical="center" wrapText="1"/>
    </xf>
    <xf numFmtId="0" fontId="32" fillId="22" borderId="11" xfId="0" applyFont="1" applyFill="1" applyBorder="1" applyAlignment="1">
      <alignment horizontal="justify" vertical="center" wrapText="1"/>
    </xf>
    <xf numFmtId="0" fontId="33" fillId="0" borderId="11" xfId="0" applyFont="1" applyBorder="1" applyAlignment="1">
      <alignment horizontal="justify" vertical="center" wrapText="1"/>
    </xf>
    <xf numFmtId="0" fontId="33" fillId="0" borderId="8" xfId="0" applyFont="1" applyBorder="1" applyAlignment="1">
      <alignment horizontal="justify" vertical="center" wrapText="1"/>
    </xf>
    <xf numFmtId="0" fontId="33" fillId="0" borderId="0" xfId="0" applyFont="1" applyAlignment="1">
      <alignment horizontal="justify" vertical="center" wrapText="1"/>
    </xf>
    <xf numFmtId="0" fontId="0" fillId="0" borderId="1" xfId="0" applyBorder="1"/>
    <xf numFmtId="0" fontId="0" fillId="0" borderId="2" xfId="0" applyBorder="1"/>
    <xf numFmtId="0" fontId="0" fillId="0" borderId="3" xfId="0" applyBorder="1"/>
    <xf numFmtId="0" fontId="43" fillId="0" borderId="1" xfId="0" applyFont="1" applyBorder="1" applyAlignment="1">
      <alignment horizontal="center" vertical="center"/>
    </xf>
    <xf numFmtId="0" fontId="43" fillId="0" borderId="2" xfId="0" applyFont="1" applyBorder="1" applyAlignment="1">
      <alignment horizontal="center" vertical="center"/>
    </xf>
    <xf numFmtId="0" fontId="0" fillId="0" borderId="2" xfId="0" applyBorder="1" applyAlignment="1">
      <alignment horizontal="center" vertical="center"/>
    </xf>
    <xf numFmtId="0" fontId="0" fillId="0" borderId="4" xfId="0" applyBorder="1"/>
    <xf numFmtId="0" fontId="0" fillId="0" borderId="5" xfId="0" applyBorder="1"/>
    <xf numFmtId="0" fontId="43" fillId="0" borderId="4" xfId="0" applyFont="1" applyBorder="1" applyAlignment="1">
      <alignment horizontal="center" vertical="center"/>
    </xf>
    <xf numFmtId="0" fontId="43" fillId="0" borderId="0" xfId="0" applyFont="1" applyAlignment="1">
      <alignment horizontal="center" vertical="center"/>
    </xf>
    <xf numFmtId="0" fontId="0" fillId="0" borderId="6" xfId="0" applyBorder="1"/>
    <xf numFmtId="0" fontId="0" fillId="0" borderId="7" xfId="0" applyBorder="1"/>
    <xf numFmtId="0" fontId="44" fillId="0" borderId="0" xfId="0" applyFont="1" applyAlignment="1">
      <alignment vertical="center" wrapText="1"/>
    </xf>
    <xf numFmtId="0" fontId="44" fillId="0" borderId="0" xfId="0" applyFont="1" applyAlignment="1">
      <alignment horizontal="center" vertical="center" wrapText="1"/>
    </xf>
    <xf numFmtId="0" fontId="4" fillId="9" borderId="15" xfId="0" applyFont="1" applyFill="1" applyBorder="1" applyAlignment="1">
      <alignment horizontal="center" vertical="center"/>
    </xf>
    <xf numFmtId="9" fontId="4" fillId="0" borderId="15" xfId="2" applyFont="1" applyBorder="1" applyAlignment="1">
      <alignment horizontal="center" vertical="center" wrapText="1"/>
    </xf>
    <xf numFmtId="0" fontId="0" fillId="9" borderId="0" xfId="0" applyFill="1" applyAlignment="1">
      <alignment horizontal="center" vertical="center"/>
    </xf>
    <xf numFmtId="0" fontId="0" fillId="9" borderId="0" xfId="0" applyFill="1" applyAlignment="1">
      <alignment horizontal="justify" vertical="top"/>
    </xf>
    <xf numFmtId="0" fontId="35" fillId="9" borderId="15" xfId="0" applyFont="1" applyFill="1" applyBorder="1" applyAlignment="1">
      <alignment horizontal="center" vertical="center" wrapText="1"/>
    </xf>
    <xf numFmtId="0" fontId="35" fillId="9" borderId="15" xfId="0" applyFont="1" applyFill="1" applyBorder="1" applyAlignment="1">
      <alignment horizontal="center" vertical="center"/>
    </xf>
    <xf numFmtId="14" fontId="35" fillId="0" borderId="15" xfId="0" applyNumberFormat="1" applyFont="1" applyBorder="1" applyAlignment="1">
      <alignment horizontal="center" vertical="center" wrapText="1"/>
    </xf>
    <xf numFmtId="0" fontId="35" fillId="28" borderId="15" xfId="0" applyFont="1" applyFill="1" applyBorder="1" applyAlignment="1">
      <alignment horizontal="center" vertical="center"/>
    </xf>
    <xf numFmtId="9" fontId="0" fillId="9" borderId="0" xfId="2" applyFont="1" applyFill="1"/>
    <xf numFmtId="9" fontId="0" fillId="0" borderId="0" xfId="2" applyFont="1"/>
    <xf numFmtId="0" fontId="0" fillId="25" borderId="0" xfId="0" applyFill="1"/>
    <xf numFmtId="9" fontId="35" fillId="0" borderId="15" xfId="2" applyFont="1" applyBorder="1" applyAlignment="1">
      <alignment horizontal="center" vertical="center"/>
    </xf>
    <xf numFmtId="9" fontId="35" fillId="0" borderId="15" xfId="2" applyFont="1" applyBorder="1" applyAlignment="1">
      <alignment horizontal="center" vertical="center" wrapText="1"/>
    </xf>
    <xf numFmtId="9" fontId="35" fillId="0" borderId="15" xfId="2" applyFont="1" applyFill="1" applyBorder="1" applyAlignment="1" applyProtection="1">
      <alignment horizontal="center" vertical="center" wrapText="1"/>
      <protection locked="0"/>
    </xf>
    <xf numFmtId="9" fontId="35" fillId="0" borderId="15" xfId="0" applyNumberFormat="1" applyFont="1" applyBorder="1" applyAlignment="1">
      <alignment horizontal="center" vertical="center"/>
    </xf>
    <xf numFmtId="0" fontId="35" fillId="11" borderId="15" xfId="0" applyFont="1" applyFill="1" applyBorder="1" applyAlignment="1">
      <alignment horizontal="center" vertical="center"/>
    </xf>
    <xf numFmtId="0" fontId="35" fillId="0" borderId="11" xfId="0" applyFont="1" applyBorder="1" applyAlignment="1">
      <alignment horizontal="center" vertical="center"/>
    </xf>
    <xf numFmtId="0" fontId="35" fillId="0" borderId="11" xfId="0" applyFont="1" applyBorder="1" applyAlignment="1">
      <alignment horizontal="center" vertical="center" wrapText="1"/>
    </xf>
    <xf numFmtId="0" fontId="35" fillId="0" borderId="8" xfId="0" applyFont="1" applyBorder="1" applyAlignment="1">
      <alignment horizontal="center" vertical="center" wrapText="1"/>
    </xf>
    <xf numFmtId="0" fontId="35" fillId="9" borderId="15" xfId="0" applyFont="1" applyFill="1" applyBorder="1" applyAlignment="1" applyProtection="1">
      <alignment horizontal="center" vertical="center" wrapText="1"/>
      <protection locked="0"/>
    </xf>
    <xf numFmtId="14" fontId="35" fillId="0" borderId="11" xfId="0" applyNumberFormat="1" applyFont="1" applyBorder="1" applyAlignment="1">
      <alignment horizontal="center" vertical="center" wrapText="1"/>
    </xf>
    <xf numFmtId="0" fontId="35" fillId="9" borderId="21" xfId="0" applyFont="1" applyFill="1" applyBorder="1" applyAlignment="1">
      <alignment horizontal="center" vertical="center" wrapText="1"/>
    </xf>
    <xf numFmtId="0" fontId="37" fillId="0" borderId="11" xfId="0" applyFont="1" applyBorder="1" applyAlignment="1">
      <alignment horizontal="center" vertical="center"/>
    </xf>
    <xf numFmtId="0" fontId="21" fillId="6" borderId="15" xfId="0" applyFont="1" applyFill="1" applyBorder="1" applyAlignment="1" applyProtection="1">
      <alignment horizontal="center" vertical="center" wrapText="1"/>
      <protection locked="0"/>
    </xf>
    <xf numFmtId="0" fontId="17" fillId="4" borderId="15" xfId="0" applyFont="1" applyFill="1" applyBorder="1" applyAlignment="1" applyProtection="1">
      <alignment horizontal="center" vertical="center"/>
      <protection locked="0"/>
    </xf>
    <xf numFmtId="0" fontId="4" fillId="0" borderId="15" xfId="0" applyFont="1" applyBorder="1" applyAlignment="1">
      <alignment horizontal="center" vertical="center" wrapText="1"/>
    </xf>
    <xf numFmtId="0" fontId="33" fillId="9" borderId="15" xfId="0" applyFont="1" applyFill="1" applyBorder="1" applyAlignment="1">
      <alignment horizontal="justify" vertical="center"/>
    </xf>
    <xf numFmtId="0" fontId="34" fillId="0" borderId="15" xfId="0" applyFont="1" applyBorder="1" applyAlignment="1">
      <alignment vertical="center" wrapText="1"/>
    </xf>
    <xf numFmtId="0" fontId="35" fillId="0" borderId="9" xfId="0" applyFont="1" applyBorder="1" applyAlignment="1">
      <alignment horizontal="center" vertical="center" wrapText="1"/>
    </xf>
    <xf numFmtId="0" fontId="0" fillId="10" borderId="15" xfId="0" applyFill="1" applyBorder="1" applyAlignment="1">
      <alignment horizontal="center" vertical="center" wrapText="1"/>
    </xf>
    <xf numFmtId="0" fontId="0" fillId="10" borderId="15" xfId="0" applyFill="1" applyBorder="1" applyAlignment="1">
      <alignment vertical="center" wrapText="1"/>
    </xf>
    <xf numFmtId="0" fontId="0" fillId="10" borderId="15" xfId="0" applyFill="1" applyBorder="1" applyAlignment="1">
      <alignment horizontal="justify" wrapText="1"/>
    </xf>
    <xf numFmtId="0" fontId="34" fillId="10" borderId="15" xfId="0" applyFont="1" applyFill="1" applyBorder="1" applyAlignment="1">
      <alignment vertical="center" wrapText="1"/>
    </xf>
    <xf numFmtId="0" fontId="0" fillId="10" borderId="15" xfId="0" applyFill="1" applyBorder="1"/>
    <xf numFmtId="0" fontId="4" fillId="0" borderId="11" xfId="0" applyFont="1" applyBorder="1" applyAlignment="1">
      <alignment horizontal="center" vertical="center" wrapText="1"/>
    </xf>
    <xf numFmtId="0" fontId="4" fillId="0" borderId="8" xfId="0" applyFont="1" applyBorder="1" applyAlignment="1">
      <alignment horizontal="center" vertical="center" wrapText="1"/>
    </xf>
    <xf numFmtId="0" fontId="39" fillId="22" borderId="11" xfId="0" applyFont="1" applyFill="1" applyBorder="1" applyAlignment="1">
      <alignment horizontal="center" vertical="center"/>
    </xf>
    <xf numFmtId="0" fontId="31" fillId="22" borderId="11" xfId="0" applyFont="1" applyFill="1" applyBorder="1" applyAlignment="1">
      <alignment horizontal="center" vertical="center"/>
    </xf>
    <xf numFmtId="0" fontId="31" fillId="22" borderId="11" xfId="0" applyFont="1" applyFill="1" applyBorder="1" applyAlignment="1">
      <alignment horizontal="justify" vertical="center" wrapText="1"/>
    </xf>
    <xf numFmtId="0" fontId="33" fillId="0" borderId="15" xfId="0" applyFont="1" applyBorder="1" applyAlignment="1">
      <alignment horizontal="center" vertical="center"/>
    </xf>
    <xf numFmtId="0" fontId="33" fillId="0" borderId="15" xfId="0" applyFont="1" applyBorder="1" applyAlignment="1">
      <alignment horizontal="center" vertical="center" wrapText="1"/>
    </xf>
    <xf numFmtId="0" fontId="48" fillId="0" borderId="15" xfId="0" applyFont="1" applyBorder="1" applyAlignment="1">
      <alignment horizontal="center" vertical="center"/>
    </xf>
    <xf numFmtId="0" fontId="18" fillId="12" borderId="15" xfId="0" applyFont="1" applyFill="1" applyBorder="1" applyAlignment="1" applyProtection="1">
      <alignment horizontal="center" vertical="center" wrapText="1"/>
      <protection locked="0"/>
    </xf>
    <xf numFmtId="0" fontId="49" fillId="0" borderId="15" xfId="0" applyFont="1" applyBorder="1" applyAlignment="1">
      <alignment horizontal="center" vertical="center" wrapText="1"/>
    </xf>
    <xf numFmtId="0" fontId="31" fillId="22" borderId="15" xfId="0" applyFont="1" applyFill="1" applyBorder="1" applyAlignment="1">
      <alignment horizontal="center" vertical="center" wrapText="1"/>
    </xf>
    <xf numFmtId="0" fontId="0" fillId="0" borderId="13" xfId="0" applyBorder="1"/>
    <xf numFmtId="0" fontId="31" fillId="22" borderId="15" xfId="0" applyFont="1" applyFill="1" applyBorder="1" applyAlignment="1">
      <alignment horizontal="justify" vertical="center" wrapText="1"/>
    </xf>
    <xf numFmtId="0" fontId="34" fillId="0" borderId="11" xfId="0" applyFont="1" applyBorder="1" applyAlignment="1">
      <alignment vertical="center"/>
    </xf>
    <xf numFmtId="0" fontId="0" fillId="0" borderId="13" xfId="0" applyBorder="1" applyAlignment="1">
      <alignment vertical="center" wrapText="1"/>
    </xf>
    <xf numFmtId="0" fontId="34" fillId="0" borderId="13" xfId="0" applyFont="1" applyBorder="1" applyAlignment="1">
      <alignment vertical="center" wrapText="1"/>
    </xf>
    <xf numFmtId="0" fontId="34" fillId="0" borderId="8" xfId="0" applyFont="1" applyBorder="1" applyAlignment="1">
      <alignment vertical="center"/>
    </xf>
    <xf numFmtId="0" fontId="34" fillId="0" borderId="15" xfId="0" applyFont="1" applyBorder="1" applyAlignment="1">
      <alignment vertical="center"/>
    </xf>
    <xf numFmtId="0" fontId="34" fillId="0" borderId="9" xfId="0" applyFont="1" applyBorder="1" applyAlignment="1">
      <alignment vertical="center"/>
    </xf>
    <xf numFmtId="0" fontId="34" fillId="0" borderId="15" xfId="0" applyFont="1" applyBorder="1" applyAlignment="1">
      <alignment horizontal="center" vertical="center"/>
    </xf>
    <xf numFmtId="0" fontId="4" fillId="0" borderId="15" xfId="0" applyFont="1" applyBorder="1" applyAlignment="1">
      <alignment horizontal="center" vertical="center"/>
    </xf>
    <xf numFmtId="0" fontId="34" fillId="0" borderId="21" xfId="0" applyFont="1" applyBorder="1" applyAlignment="1">
      <alignment vertical="center"/>
    </xf>
    <xf numFmtId="0" fontId="34" fillId="0" borderId="11" xfId="0" applyFont="1" applyBorder="1" applyAlignment="1">
      <alignment horizontal="center" vertical="center" wrapText="1"/>
    </xf>
    <xf numFmtId="0" fontId="34" fillId="0" borderId="15" xfId="0" applyFont="1" applyBorder="1" applyAlignment="1">
      <alignment horizontal="justify" vertical="center" wrapText="1"/>
    </xf>
    <xf numFmtId="0" fontId="31" fillId="22" borderId="15" xfId="0" applyFont="1" applyFill="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0" fillId="0" borderId="6" xfId="0" applyBorder="1" applyAlignment="1">
      <alignment horizontal="justify" vertical="center"/>
    </xf>
    <xf numFmtId="0" fontId="45" fillId="0" borderId="15" xfId="0" applyFont="1" applyBorder="1" applyAlignment="1">
      <alignment horizontal="center" vertical="center" wrapText="1"/>
    </xf>
    <xf numFmtId="0" fontId="0" fillId="22" borderId="15" xfId="0" applyFill="1" applyBorder="1" applyAlignment="1">
      <alignment horizontal="justify" vertical="center"/>
    </xf>
    <xf numFmtId="0" fontId="35" fillId="24" borderId="8" xfId="0" applyFont="1" applyFill="1" applyBorder="1" applyAlignment="1">
      <alignment horizontal="center" vertical="center" wrapText="1"/>
    </xf>
    <xf numFmtId="14" fontId="35" fillId="9" borderId="15" xfId="0" applyNumberFormat="1" applyFont="1" applyFill="1" applyBorder="1" applyAlignment="1">
      <alignment horizontal="center" vertical="center" wrapText="1"/>
    </xf>
    <xf numFmtId="0" fontId="4" fillId="9" borderId="15" xfId="0" applyFont="1" applyFill="1" applyBorder="1" applyAlignment="1">
      <alignment horizontal="center" vertical="center" wrapText="1"/>
    </xf>
    <xf numFmtId="0" fontId="45" fillId="9" borderId="15" xfId="0" applyFont="1" applyFill="1" applyBorder="1" applyAlignment="1">
      <alignment horizontal="center" vertical="center"/>
    </xf>
    <xf numFmtId="0" fontId="35" fillId="9" borderId="11" xfId="0" applyFont="1" applyFill="1" applyBorder="1" applyAlignment="1">
      <alignment horizontal="center" vertical="center" wrapText="1"/>
    </xf>
    <xf numFmtId="0" fontId="35" fillId="9" borderId="8" xfId="0" applyFont="1" applyFill="1" applyBorder="1" applyAlignment="1">
      <alignment horizontal="center" vertical="center" wrapText="1"/>
    </xf>
    <xf numFmtId="0" fontId="35" fillId="9" borderId="11" xfId="0" applyFont="1" applyFill="1" applyBorder="1" applyAlignment="1" applyProtection="1">
      <alignment horizontal="center" vertical="center" wrapText="1"/>
      <protection locked="0"/>
    </xf>
    <xf numFmtId="0" fontId="4" fillId="9" borderId="11" xfId="0" applyFont="1" applyFill="1" applyBorder="1" applyAlignment="1">
      <alignment horizontal="center" vertical="center" wrapText="1"/>
    </xf>
    <xf numFmtId="0" fontId="45" fillId="22" borderId="15" xfId="0" applyFont="1" applyFill="1" applyBorder="1" applyAlignment="1">
      <alignment horizontal="center" vertical="center" wrapText="1"/>
    </xf>
    <xf numFmtId="0" fontId="45" fillId="9" borderId="15"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14" xfId="0" applyFont="1" applyBorder="1" applyAlignment="1">
      <alignment horizontal="center" vertical="center" wrapText="1"/>
    </xf>
    <xf numFmtId="0" fontId="0" fillId="0" borderId="12" xfId="0" applyBorder="1" applyAlignment="1">
      <alignment horizontal="center" vertical="center" wrapText="1"/>
    </xf>
    <xf numFmtId="0" fontId="0" fillId="0" borderId="12" xfId="0" applyBorder="1" applyAlignment="1">
      <alignment horizontal="justify" vertical="center" wrapText="1"/>
    </xf>
    <xf numFmtId="0" fontId="35" fillId="9" borderId="13" xfId="0" applyFont="1" applyFill="1" applyBorder="1" applyAlignment="1">
      <alignment horizontal="center" vertical="center"/>
    </xf>
    <xf numFmtId="0" fontId="35" fillId="9" borderId="7" xfId="0" applyFont="1" applyFill="1" applyBorder="1" applyAlignment="1">
      <alignment horizontal="center" vertical="center" wrapText="1"/>
    </xf>
    <xf numFmtId="0" fontId="35" fillId="0" borderId="9" xfId="0" applyFont="1" applyBorder="1" applyAlignment="1">
      <alignment horizontal="center" vertical="center"/>
    </xf>
    <xf numFmtId="0" fontId="45" fillId="22" borderId="27" xfId="0" applyFont="1" applyFill="1" applyBorder="1" applyAlignment="1">
      <alignment horizontal="center" vertical="center"/>
    </xf>
    <xf numFmtId="0" fontId="45" fillId="22" borderId="11" xfId="0" applyFont="1" applyFill="1" applyBorder="1" applyAlignment="1">
      <alignment horizontal="center" vertical="center" wrapText="1"/>
    </xf>
    <xf numFmtId="0" fontId="45" fillId="0" borderId="11" xfId="0" applyFont="1" applyBorder="1" applyAlignment="1">
      <alignment horizontal="center" vertical="center" wrapText="1"/>
    </xf>
    <xf numFmtId="9" fontId="45" fillId="29" borderId="11" xfId="0" applyNumberFormat="1" applyFont="1" applyFill="1" applyBorder="1" applyAlignment="1">
      <alignment horizontal="center" vertical="center"/>
    </xf>
    <xf numFmtId="0" fontId="45" fillId="30" borderId="15" xfId="0" applyFont="1" applyFill="1" applyBorder="1" applyAlignment="1">
      <alignment horizontal="center" vertical="center"/>
    </xf>
    <xf numFmtId="9" fontId="45" fillId="29" borderId="10" xfId="0" applyNumberFormat="1" applyFont="1" applyFill="1" applyBorder="1" applyAlignment="1">
      <alignment horizontal="center" vertical="center" wrapText="1"/>
    </xf>
    <xf numFmtId="9" fontId="45" fillId="0" borderId="11" xfId="0" applyNumberFormat="1" applyFont="1" applyBorder="1" applyAlignment="1">
      <alignment horizontal="center" vertical="center" wrapText="1"/>
    </xf>
    <xf numFmtId="9" fontId="45" fillId="0" borderId="11" xfId="0" applyNumberFormat="1" applyFont="1" applyBorder="1" applyAlignment="1">
      <alignment horizontal="center" vertical="center"/>
    </xf>
    <xf numFmtId="0" fontId="45" fillId="31" borderId="11" xfId="0" applyFont="1" applyFill="1" applyBorder="1" applyAlignment="1">
      <alignment horizontal="center" vertical="center"/>
    </xf>
    <xf numFmtId="0" fontId="45" fillId="32" borderId="15" xfId="0" applyFont="1" applyFill="1" applyBorder="1" applyAlignment="1">
      <alignment horizontal="center" vertical="center"/>
    </xf>
    <xf numFmtId="0" fontId="45" fillId="0" borderId="11" xfId="0" applyFont="1" applyBorder="1" applyAlignment="1">
      <alignment horizontal="center" vertical="center"/>
    </xf>
    <xf numFmtId="0" fontId="46" fillId="22" borderId="11" xfId="0" applyFont="1" applyFill="1" applyBorder="1" applyAlignment="1">
      <alignment horizontal="center" vertical="center" wrapText="1"/>
    </xf>
    <xf numFmtId="0" fontId="46" fillId="22" borderId="13" xfId="0" applyFont="1" applyFill="1" applyBorder="1" applyAlignment="1">
      <alignment horizontal="center" vertical="center" wrapText="1"/>
    </xf>
    <xf numFmtId="0" fontId="45" fillId="22" borderId="11" xfId="0" applyFont="1" applyFill="1" applyBorder="1" applyAlignment="1">
      <alignment horizontal="center" vertical="center"/>
    </xf>
    <xf numFmtId="0" fontId="45" fillId="22" borderId="21" xfId="0" applyFont="1" applyFill="1" applyBorder="1" applyAlignment="1">
      <alignment horizontal="center" vertical="center" wrapText="1"/>
    </xf>
    <xf numFmtId="0" fontId="45" fillId="0" borderId="21" xfId="0" applyFont="1" applyBorder="1" applyAlignment="1">
      <alignment horizontal="center" vertical="center" wrapText="1"/>
    </xf>
    <xf numFmtId="9" fontId="45" fillId="29" borderId="21" xfId="0" applyNumberFormat="1" applyFont="1" applyFill="1" applyBorder="1" applyAlignment="1">
      <alignment horizontal="center" vertical="center"/>
    </xf>
    <xf numFmtId="0" fontId="45" fillId="29" borderId="21" xfId="0" applyFont="1" applyFill="1" applyBorder="1" applyAlignment="1">
      <alignment horizontal="center" vertical="center"/>
    </xf>
    <xf numFmtId="9" fontId="45" fillId="0" borderId="21" xfId="0" applyNumberFormat="1" applyFont="1" applyBorder="1" applyAlignment="1">
      <alignment horizontal="center" vertical="center" wrapText="1"/>
    </xf>
    <xf numFmtId="0" fontId="45" fillId="0" borderId="0" xfId="0" applyFont="1" applyAlignment="1">
      <alignment horizontal="center" vertical="center" wrapText="1"/>
    </xf>
    <xf numFmtId="9" fontId="45" fillId="0" borderId="21" xfId="0" applyNumberFormat="1" applyFont="1" applyBorder="1" applyAlignment="1">
      <alignment horizontal="center" vertical="center"/>
    </xf>
    <xf numFmtId="0" fontId="45" fillId="31" borderId="21" xfId="0" applyFont="1" applyFill="1" applyBorder="1" applyAlignment="1">
      <alignment horizontal="center" vertical="center"/>
    </xf>
    <xf numFmtId="0" fontId="45" fillId="2" borderId="21" xfId="0" applyFont="1" applyFill="1" applyBorder="1" applyAlignment="1">
      <alignment horizontal="center" vertical="center"/>
    </xf>
    <xf numFmtId="9" fontId="45" fillId="29" borderId="15" xfId="0" applyNumberFormat="1" applyFont="1" applyFill="1" applyBorder="1" applyAlignment="1">
      <alignment horizontal="center" vertical="center"/>
    </xf>
    <xf numFmtId="0" fontId="45" fillId="29" borderId="15" xfId="0" applyFont="1" applyFill="1" applyBorder="1" applyAlignment="1">
      <alignment horizontal="center" vertical="center"/>
    </xf>
    <xf numFmtId="9" fontId="45" fillId="0" borderId="15" xfId="0" applyNumberFormat="1" applyFont="1" applyBorder="1" applyAlignment="1">
      <alignment horizontal="center" vertical="center" wrapText="1"/>
    </xf>
    <xf numFmtId="9" fontId="45" fillId="0" borderId="15" xfId="0" applyNumberFormat="1" applyFont="1" applyBorder="1" applyAlignment="1">
      <alignment horizontal="center" vertical="center"/>
    </xf>
    <xf numFmtId="0" fontId="45" fillId="31" borderId="15" xfId="0" applyFont="1" applyFill="1" applyBorder="1" applyAlignment="1">
      <alignment horizontal="center" vertical="center"/>
    </xf>
    <xf numFmtId="0" fontId="45" fillId="2" borderId="15" xfId="0" applyFont="1" applyFill="1" applyBorder="1" applyAlignment="1">
      <alignment horizontal="center" vertical="center"/>
    </xf>
    <xf numFmtId="0" fontId="45" fillId="0" borderId="15" xfId="0" applyFont="1" applyBorder="1" applyAlignment="1">
      <alignment horizontal="center" vertical="center"/>
    </xf>
    <xf numFmtId="0" fontId="45" fillId="0" borderId="25" xfId="0" applyFont="1" applyBorder="1" applyAlignment="1">
      <alignment horizontal="center" vertical="center" wrapText="1"/>
    </xf>
    <xf numFmtId="9" fontId="45" fillId="0" borderId="13" xfId="0" applyNumberFormat="1" applyFont="1" applyBorder="1" applyAlignment="1">
      <alignment horizontal="center" vertical="center"/>
    </xf>
    <xf numFmtId="9" fontId="45" fillId="0" borderId="13" xfId="0" applyNumberFormat="1" applyFont="1" applyBorder="1" applyAlignment="1">
      <alignment horizontal="center" vertical="center" wrapText="1"/>
    </xf>
    <xf numFmtId="0" fontId="45" fillId="22" borderId="13" xfId="0" applyFont="1" applyFill="1" applyBorder="1" applyAlignment="1">
      <alignment horizontal="center" vertical="center" wrapText="1"/>
    </xf>
    <xf numFmtId="0" fontId="45" fillId="22" borderId="5" xfId="0" applyFont="1" applyFill="1" applyBorder="1" applyAlignment="1">
      <alignment horizontal="center" vertical="center" wrapText="1"/>
    </xf>
    <xf numFmtId="0" fontId="45" fillId="22" borderId="8" xfId="0" applyFont="1" applyFill="1" applyBorder="1" applyAlignment="1">
      <alignment horizontal="center" vertical="center" wrapText="1"/>
    </xf>
    <xf numFmtId="9" fontId="45" fillId="22" borderId="15" xfId="0" applyNumberFormat="1" applyFont="1" applyFill="1" applyBorder="1" applyAlignment="1">
      <alignment horizontal="center" vertical="center" wrapText="1"/>
    </xf>
    <xf numFmtId="0" fontId="45" fillId="29" borderId="15" xfId="0" applyFont="1" applyFill="1" applyBorder="1" applyAlignment="1">
      <alignment horizontal="center" vertical="center" wrapText="1"/>
    </xf>
    <xf numFmtId="0" fontId="45" fillId="31" borderId="15" xfId="0" applyFont="1" applyFill="1" applyBorder="1" applyAlignment="1">
      <alignment horizontal="center" vertical="center" wrapText="1"/>
    </xf>
    <xf numFmtId="0" fontId="45" fillId="29" borderId="9" xfId="0" applyFont="1" applyFill="1" applyBorder="1" applyAlignment="1">
      <alignment horizontal="center" vertical="center" wrapText="1"/>
    </xf>
    <xf numFmtId="0" fontId="45" fillId="22" borderId="15" xfId="0" applyFont="1" applyFill="1" applyBorder="1" applyAlignment="1">
      <alignment horizontal="center" vertical="center"/>
    </xf>
    <xf numFmtId="0" fontId="45" fillId="22" borderId="13" xfId="0" applyFont="1" applyFill="1" applyBorder="1" applyAlignment="1">
      <alignment horizontal="center" vertical="center"/>
    </xf>
    <xf numFmtId="0" fontId="45" fillId="22" borderId="8" xfId="0" applyFont="1" applyFill="1" applyBorder="1" applyAlignment="1">
      <alignment horizontal="center" vertical="center"/>
    </xf>
    <xf numFmtId="9" fontId="45" fillId="0" borderId="8" xfId="0" applyNumberFormat="1" applyFont="1" applyBorder="1" applyAlignment="1">
      <alignment horizontal="center" vertical="center"/>
    </xf>
    <xf numFmtId="9" fontId="45" fillId="0" borderId="8" xfId="0" applyNumberFormat="1" applyFont="1" applyBorder="1" applyAlignment="1">
      <alignment horizontal="center" vertical="center" wrapText="1"/>
    </xf>
    <xf numFmtId="0" fontId="45" fillId="34" borderId="15" xfId="0" applyFont="1" applyFill="1" applyBorder="1" applyAlignment="1">
      <alignment horizontal="center" vertical="center"/>
    </xf>
    <xf numFmtId="0" fontId="45" fillId="33" borderId="15" xfId="0" applyFont="1" applyFill="1" applyBorder="1" applyAlignment="1">
      <alignment horizontal="center" vertical="center"/>
    </xf>
    <xf numFmtId="0" fontId="45" fillId="0" borderId="8"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22" xfId="0" applyFont="1" applyBorder="1" applyAlignment="1">
      <alignment horizontal="center" vertical="center" wrapText="1"/>
    </xf>
    <xf numFmtId="0" fontId="45" fillId="22" borderId="21" xfId="0" applyFont="1" applyFill="1" applyBorder="1" applyAlignment="1">
      <alignment horizontal="center" vertical="center"/>
    </xf>
    <xf numFmtId="0" fontId="45" fillId="0" borderId="10" xfId="0" applyFont="1" applyBorder="1" applyAlignment="1">
      <alignment horizontal="center" vertical="center" wrapText="1"/>
    </xf>
    <xf numFmtId="0" fontId="45" fillId="22" borderId="9" xfId="0" applyFont="1" applyFill="1" applyBorder="1" applyAlignment="1">
      <alignment horizontal="center" vertical="center" wrapText="1"/>
    </xf>
    <xf numFmtId="9" fontId="45" fillId="0" borderId="14" xfId="0" applyNumberFormat="1" applyFont="1" applyBorder="1" applyAlignment="1">
      <alignment horizontal="center" vertical="center" wrapText="1"/>
    </xf>
    <xf numFmtId="0" fontId="45" fillId="0" borderId="3" xfId="0" applyFont="1" applyBorder="1" applyAlignment="1">
      <alignment horizontal="center" vertical="center"/>
    </xf>
    <xf numFmtId="0" fontId="45" fillId="0" borderId="14" xfId="0" applyFont="1" applyBorder="1" applyAlignment="1">
      <alignment horizontal="center" vertical="center" wrapText="1"/>
    </xf>
    <xf numFmtId="9" fontId="45" fillId="0" borderId="14" xfId="0" applyNumberFormat="1" applyFont="1" applyBorder="1" applyAlignment="1">
      <alignment horizontal="center" vertical="center"/>
    </xf>
    <xf numFmtId="0" fontId="45" fillId="29" borderId="14" xfId="0" applyFont="1" applyFill="1" applyBorder="1" applyAlignment="1">
      <alignment horizontal="center" vertical="center"/>
    </xf>
    <xf numFmtId="0" fontId="45" fillId="0" borderId="13" xfId="0" applyFont="1" applyBorder="1" applyAlignment="1">
      <alignment horizontal="center" vertical="center"/>
    </xf>
    <xf numFmtId="0" fontId="45" fillId="29" borderId="13" xfId="0" applyFont="1" applyFill="1" applyBorder="1" applyAlignment="1">
      <alignment horizontal="center" vertical="center"/>
    </xf>
    <xf numFmtId="9" fontId="45" fillId="22" borderId="15" xfId="0" applyNumberFormat="1" applyFont="1" applyFill="1" applyBorder="1" applyAlignment="1">
      <alignment horizontal="center" vertical="center"/>
    </xf>
    <xf numFmtId="0" fontId="45" fillId="22" borderId="14" xfId="0" applyFont="1" applyFill="1" applyBorder="1" applyAlignment="1">
      <alignment horizontal="center" vertical="center" wrapText="1"/>
    </xf>
    <xf numFmtId="0" fontId="45" fillId="30" borderId="14" xfId="0" applyFont="1" applyFill="1" applyBorder="1" applyAlignment="1">
      <alignment horizontal="center" vertical="center"/>
    </xf>
    <xf numFmtId="0" fontId="45" fillId="30" borderId="13" xfId="0" applyFont="1" applyFill="1" applyBorder="1" applyAlignment="1">
      <alignment horizontal="center" vertical="center"/>
    </xf>
    <xf numFmtId="9" fontId="45" fillId="29" borderId="14" xfId="0" applyNumberFormat="1" applyFont="1" applyFill="1" applyBorder="1" applyAlignment="1">
      <alignment horizontal="center" vertical="center"/>
    </xf>
    <xf numFmtId="0" fontId="35" fillId="0" borderId="14" xfId="0" applyFont="1" applyBorder="1" applyAlignment="1">
      <alignment horizontal="center" vertical="center" wrapText="1"/>
    </xf>
    <xf numFmtId="0" fontId="35" fillId="0" borderId="14" xfId="0" applyFont="1" applyBorder="1" applyAlignment="1">
      <alignment horizontal="center" vertical="center"/>
    </xf>
    <xf numFmtId="0" fontId="35" fillId="9" borderId="3" xfId="0" applyFont="1" applyFill="1" applyBorder="1" applyAlignment="1" applyProtection="1">
      <alignment horizontal="center" vertical="center" wrapText="1"/>
      <protection locked="0"/>
    </xf>
    <xf numFmtId="0" fontId="35" fillId="9" borderId="14" xfId="0" applyFont="1" applyFill="1" applyBorder="1" applyAlignment="1" applyProtection="1">
      <alignment horizontal="center" vertical="center" wrapText="1"/>
      <protection locked="0"/>
    </xf>
    <xf numFmtId="0" fontId="45" fillId="22" borderId="24" xfId="0" applyFont="1" applyFill="1" applyBorder="1" applyAlignment="1">
      <alignment horizontal="center" vertical="center" wrapText="1"/>
    </xf>
    <xf numFmtId="0" fontId="45" fillId="0" borderId="10" xfId="0" applyFont="1" applyBorder="1" applyAlignment="1">
      <alignment horizontal="center" vertical="center"/>
    </xf>
    <xf numFmtId="0" fontId="45" fillId="0" borderId="22" xfId="0" applyFont="1" applyBorder="1" applyAlignment="1">
      <alignment horizontal="center" vertical="center"/>
    </xf>
    <xf numFmtId="0" fontId="45" fillId="0" borderId="9" xfId="0" applyFont="1" applyBorder="1" applyAlignment="1">
      <alignment horizontal="center" vertical="center"/>
    </xf>
    <xf numFmtId="0" fontId="45" fillId="22" borderId="10" xfId="0" applyFont="1" applyFill="1" applyBorder="1" applyAlignment="1">
      <alignment horizontal="center" vertical="center"/>
    </xf>
    <xf numFmtId="0" fontId="45" fillId="22" borderId="7" xfId="0" applyFont="1" applyFill="1" applyBorder="1" applyAlignment="1">
      <alignment horizontal="center" vertical="center"/>
    </xf>
    <xf numFmtId="0" fontId="45" fillId="0" borderId="1" xfId="0" applyFont="1" applyBorder="1" applyAlignment="1">
      <alignment horizontal="center" vertical="center"/>
    </xf>
    <xf numFmtId="0" fontId="45" fillId="0" borderId="6" xfId="0" applyFont="1" applyBorder="1" applyAlignment="1">
      <alignment horizontal="center" vertical="center"/>
    </xf>
    <xf numFmtId="0" fontId="35" fillId="9" borderId="9" xfId="0" applyFont="1" applyFill="1" applyBorder="1" applyAlignment="1">
      <alignment horizontal="center" vertical="center"/>
    </xf>
    <xf numFmtId="0" fontId="43" fillId="0" borderId="15" xfId="0" applyFont="1" applyBorder="1" applyAlignment="1">
      <alignment horizontal="center" vertical="center"/>
    </xf>
    <xf numFmtId="0" fontId="35" fillId="0" borderId="10" xfId="0" applyFont="1" applyBorder="1" applyAlignment="1">
      <alignment horizontal="center" vertical="center" wrapText="1"/>
    </xf>
    <xf numFmtId="0" fontId="35" fillId="9" borderId="10" xfId="0" applyFont="1" applyFill="1" applyBorder="1" applyAlignment="1">
      <alignment horizontal="center" vertical="center" wrapText="1"/>
    </xf>
    <xf numFmtId="0" fontId="35" fillId="0" borderId="10" xfId="0" applyFont="1" applyBorder="1" applyAlignment="1">
      <alignment horizontal="center" vertical="center"/>
    </xf>
    <xf numFmtId="0" fontId="43" fillId="0" borderId="9" xfId="0" applyFont="1" applyBorder="1" applyAlignment="1">
      <alignment horizontal="center" vertical="center"/>
    </xf>
    <xf numFmtId="0" fontId="0" fillId="9" borderId="9" xfId="0" applyFill="1" applyBorder="1" applyAlignment="1">
      <alignment horizontal="center" vertical="center"/>
    </xf>
    <xf numFmtId="14" fontId="35" fillId="0" borderId="3" xfId="0" applyNumberFormat="1" applyFont="1" applyBorder="1" applyAlignment="1">
      <alignment horizontal="center" vertical="center" wrapText="1"/>
    </xf>
    <xf numFmtId="0" fontId="35" fillId="9" borderId="11" xfId="0" applyFont="1" applyFill="1" applyBorder="1" applyAlignment="1">
      <alignment horizontal="center" vertical="center"/>
    </xf>
    <xf numFmtId="0" fontId="46" fillId="22" borderId="15" xfId="0" applyFont="1" applyFill="1" applyBorder="1" applyAlignment="1">
      <alignment horizontal="center" vertical="center" wrapText="1"/>
    </xf>
    <xf numFmtId="0" fontId="45" fillId="22" borderId="12" xfId="0" applyFont="1" applyFill="1" applyBorder="1" applyAlignment="1">
      <alignment horizontal="center" vertical="center" wrapText="1"/>
    </xf>
    <xf numFmtId="0" fontId="46" fillId="0" borderId="0" xfId="0" applyFont="1" applyAlignment="1">
      <alignment horizontal="center" vertical="center" wrapText="1"/>
    </xf>
    <xf numFmtId="0" fontId="46" fillId="0" borderId="15" xfId="0" applyFont="1" applyBorder="1" applyAlignment="1">
      <alignment horizontal="center" vertical="center" wrapText="1"/>
    </xf>
    <xf numFmtId="0" fontId="45" fillId="37" borderId="15" xfId="0" applyFont="1" applyFill="1" applyBorder="1" applyAlignment="1">
      <alignment horizontal="center" vertical="center"/>
    </xf>
    <xf numFmtId="0" fontId="45" fillId="37" borderId="9" xfId="0" applyFont="1" applyFill="1" applyBorder="1" applyAlignment="1">
      <alignment horizontal="center" vertical="center"/>
    </xf>
    <xf numFmtId="0" fontId="0" fillId="0" borderId="9" xfId="0" applyBorder="1" applyAlignment="1">
      <alignment horizontal="center" vertical="center"/>
    </xf>
    <xf numFmtId="9" fontId="45" fillId="37" borderId="15" xfId="0" applyNumberFormat="1" applyFont="1" applyFill="1" applyBorder="1" applyAlignment="1">
      <alignment horizontal="center" vertical="center"/>
    </xf>
    <xf numFmtId="0" fontId="0" fillId="0" borderId="10" xfId="0" applyBorder="1"/>
    <xf numFmtId="0" fontId="43" fillId="0" borderId="10" xfId="0" applyFont="1" applyBorder="1" applyAlignment="1">
      <alignment horizontal="center" vertical="center"/>
    </xf>
    <xf numFmtId="0" fontId="0" fillId="9" borderId="10" xfId="0" applyFill="1" applyBorder="1"/>
    <xf numFmtId="0" fontId="45" fillId="22" borderId="14" xfId="0" applyFont="1" applyFill="1" applyBorder="1" applyAlignment="1">
      <alignment horizontal="center" vertical="center"/>
    </xf>
    <xf numFmtId="0" fontId="45" fillId="0" borderId="0" xfId="0" applyFont="1" applyAlignment="1">
      <alignment horizontal="center" vertical="center"/>
    </xf>
    <xf numFmtId="0" fontId="45" fillId="0" borderId="14" xfId="0" applyFont="1" applyBorder="1" applyAlignment="1">
      <alignment horizontal="center" vertical="center"/>
    </xf>
    <xf numFmtId="0" fontId="45" fillId="31" borderId="14" xfId="0" applyFont="1" applyFill="1" applyBorder="1" applyAlignment="1">
      <alignment horizontal="center" vertical="center"/>
    </xf>
    <xf numFmtId="0" fontId="45" fillId="0" borderId="21" xfId="0" applyFont="1" applyBorder="1" applyAlignment="1">
      <alignment horizontal="center" vertical="center"/>
    </xf>
    <xf numFmtId="0" fontId="45" fillId="29" borderId="9" xfId="0" applyFont="1" applyFill="1" applyBorder="1" applyAlignment="1">
      <alignment horizontal="center" vertical="center"/>
    </xf>
    <xf numFmtId="0" fontId="45" fillId="22" borderId="1" xfId="0" applyFont="1" applyFill="1" applyBorder="1" applyAlignment="1">
      <alignment horizontal="center" vertical="center" wrapText="1"/>
    </xf>
    <xf numFmtId="0" fontId="45" fillId="32" borderId="14" xfId="0" applyFont="1" applyFill="1" applyBorder="1" applyAlignment="1">
      <alignment horizontal="center" vertical="center"/>
    </xf>
    <xf numFmtId="14" fontId="35" fillId="24" borderId="15" xfId="0" applyNumberFormat="1" applyFont="1" applyFill="1" applyBorder="1" applyAlignment="1">
      <alignment horizontal="center" vertical="center" wrapText="1"/>
    </xf>
    <xf numFmtId="0" fontId="45" fillId="22" borderId="25" xfId="0" applyFont="1" applyFill="1" applyBorder="1" applyAlignment="1">
      <alignment horizontal="center" vertical="center"/>
    </xf>
    <xf numFmtId="0" fontId="45" fillId="22" borderId="22" xfId="0" applyFont="1" applyFill="1" applyBorder="1" applyAlignment="1">
      <alignment horizontal="center" vertical="center"/>
    </xf>
    <xf numFmtId="0" fontId="45" fillId="22" borderId="22" xfId="0" applyFont="1" applyFill="1" applyBorder="1" applyAlignment="1">
      <alignment horizontal="center" vertical="center" wrapText="1"/>
    </xf>
    <xf numFmtId="0" fontId="45" fillId="32" borderId="9" xfId="0" applyFont="1" applyFill="1" applyBorder="1" applyAlignment="1">
      <alignment horizontal="center" vertical="center"/>
    </xf>
    <xf numFmtId="0" fontId="45" fillId="0" borderId="5" xfId="0" applyFont="1" applyBorder="1" applyAlignment="1">
      <alignment horizontal="center" vertical="center" wrapText="1"/>
    </xf>
    <xf numFmtId="0" fontId="45" fillId="38" borderId="15" xfId="0" applyFont="1" applyFill="1" applyBorder="1" applyAlignment="1">
      <alignment horizontal="center" vertical="center"/>
    </xf>
    <xf numFmtId="0" fontId="45" fillId="0" borderId="9" xfId="0" applyFont="1" applyBorder="1" applyAlignment="1">
      <alignment horizontal="center" vertical="center" wrapText="1"/>
    </xf>
    <xf numFmtId="0" fontId="45" fillId="22" borderId="2" xfId="0" applyFont="1" applyFill="1" applyBorder="1" applyAlignment="1">
      <alignment horizontal="center" vertical="center" wrapText="1"/>
    </xf>
    <xf numFmtId="0" fontId="45" fillId="0" borderId="29" xfId="0" applyFont="1" applyBorder="1" applyAlignment="1">
      <alignment horizontal="center" vertical="center" wrapText="1"/>
    </xf>
    <xf numFmtId="0" fontId="46" fillId="22" borderId="9" xfId="0" applyFont="1" applyFill="1" applyBorder="1" applyAlignment="1">
      <alignment horizontal="center" vertical="center" wrapText="1"/>
    </xf>
    <xf numFmtId="0" fontId="52" fillId="4" borderId="10" xfId="0" applyFont="1" applyFill="1" applyBorder="1" applyAlignment="1" applyProtection="1">
      <alignment horizontal="center" vertical="center"/>
      <protection locked="0"/>
    </xf>
    <xf numFmtId="0" fontId="52" fillId="6" borderId="9" xfId="0" applyFont="1" applyFill="1" applyBorder="1" applyAlignment="1" applyProtection="1">
      <alignment horizontal="center" vertical="center" wrapText="1"/>
      <protection locked="0"/>
    </xf>
    <xf numFmtId="0" fontId="52" fillId="2" borderId="12" xfId="0" applyFont="1" applyFill="1" applyBorder="1" applyAlignment="1" applyProtection="1">
      <alignment horizontal="center" vertical="center"/>
      <protection locked="0"/>
    </xf>
    <xf numFmtId="0" fontId="52" fillId="3" borderId="4" xfId="0" applyFont="1" applyFill="1" applyBorder="1" applyAlignment="1" applyProtection="1">
      <alignment horizontal="center" vertical="center"/>
      <protection locked="0"/>
    </xf>
    <xf numFmtId="0" fontId="52" fillId="6" borderId="15" xfId="0" applyFont="1" applyFill="1" applyBorder="1" applyAlignment="1" applyProtection="1">
      <alignment horizontal="center" vertical="center" wrapText="1"/>
      <protection locked="0"/>
    </xf>
    <xf numFmtId="0" fontId="52" fillId="2" borderId="12"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center" vertical="center" wrapText="1"/>
      <protection locked="0"/>
    </xf>
    <xf numFmtId="0" fontId="52" fillId="8" borderId="12" xfId="0" applyFont="1" applyFill="1" applyBorder="1" applyAlignment="1" applyProtection="1">
      <alignment horizontal="center" vertical="center" wrapText="1"/>
      <protection locked="0"/>
    </xf>
    <xf numFmtId="0" fontId="52" fillId="29" borderId="12" xfId="0" applyFont="1" applyFill="1" applyBorder="1" applyAlignment="1" applyProtection="1">
      <alignment horizontal="center" vertical="center" wrapText="1"/>
      <protection locked="0"/>
    </xf>
    <xf numFmtId="0" fontId="52" fillId="29" borderId="4" xfId="0" applyFont="1" applyFill="1" applyBorder="1" applyAlignment="1" applyProtection="1">
      <alignment horizontal="center" vertical="center" wrapText="1"/>
      <protection locked="0"/>
    </xf>
    <xf numFmtId="0" fontId="52" fillId="26" borderId="15" xfId="0" applyFont="1" applyFill="1" applyBorder="1" applyAlignment="1" applyProtection="1">
      <alignment horizontal="center" vertical="center" wrapText="1"/>
      <protection locked="0"/>
    </xf>
    <xf numFmtId="0" fontId="52" fillId="29" borderId="15" xfId="0" applyFont="1" applyFill="1" applyBorder="1" applyAlignment="1" applyProtection="1">
      <alignment horizontal="center" vertical="center" wrapText="1"/>
      <protection locked="0"/>
    </xf>
    <xf numFmtId="0" fontId="52" fillId="7" borderId="9" xfId="0" applyFont="1" applyFill="1" applyBorder="1" applyAlignment="1" applyProtection="1">
      <alignment horizontal="center" vertical="center" wrapText="1"/>
      <protection locked="0"/>
    </xf>
    <xf numFmtId="0" fontId="52" fillId="7" borderId="10" xfId="0" applyFont="1" applyFill="1" applyBorder="1" applyAlignment="1" applyProtection="1">
      <alignment horizontal="center" vertical="center" wrapText="1"/>
      <protection locked="0"/>
    </xf>
    <xf numFmtId="0" fontId="52" fillId="7" borderId="3" xfId="0" applyFont="1" applyFill="1" applyBorder="1" applyAlignment="1" applyProtection="1">
      <alignment horizontal="center" vertical="center" wrapText="1"/>
      <protection locked="0"/>
    </xf>
    <xf numFmtId="0" fontId="52" fillId="7" borderId="14" xfId="0" applyFont="1" applyFill="1" applyBorder="1" applyAlignment="1" applyProtection="1">
      <alignment horizontal="center" vertical="center" wrapText="1"/>
      <protection locked="0"/>
    </xf>
    <xf numFmtId="0" fontId="46" fillId="0" borderId="22" xfId="0" applyFont="1" applyBorder="1" applyAlignment="1">
      <alignment horizontal="center" vertical="center" wrapText="1"/>
    </xf>
    <xf numFmtId="0" fontId="35" fillId="9" borderId="22" xfId="0" applyFont="1" applyFill="1" applyBorder="1" applyAlignment="1">
      <alignment horizontal="center" vertical="center"/>
    </xf>
    <xf numFmtId="0" fontId="45" fillId="22" borderId="9" xfId="0" applyFont="1" applyFill="1" applyBorder="1" applyAlignment="1">
      <alignment horizontal="center" vertical="center"/>
    </xf>
    <xf numFmtId="0" fontId="35" fillId="9" borderId="10" xfId="0" applyFont="1" applyFill="1" applyBorder="1" applyAlignment="1">
      <alignment horizontal="center" vertical="center"/>
    </xf>
    <xf numFmtId="0" fontId="46" fillId="22" borderId="8" xfId="0" applyFont="1" applyFill="1" applyBorder="1" applyAlignment="1">
      <alignment horizontal="center" vertical="center" wrapText="1"/>
    </xf>
    <xf numFmtId="0" fontId="45" fillId="0" borderId="6" xfId="0" applyFont="1" applyBorder="1" applyAlignment="1">
      <alignment horizontal="center" vertical="center" wrapText="1"/>
    </xf>
    <xf numFmtId="0" fontId="35" fillId="22" borderId="15" xfId="0" applyFont="1" applyFill="1" applyBorder="1" applyAlignment="1">
      <alignment horizontal="center" vertical="center"/>
    </xf>
    <xf numFmtId="0" fontId="35" fillId="22" borderId="8" xfId="0" applyFont="1" applyFill="1" applyBorder="1" applyAlignment="1">
      <alignment horizontal="center" vertical="center"/>
    </xf>
    <xf numFmtId="0" fontId="35" fillId="9" borderId="8" xfId="0" applyFont="1" applyFill="1" applyBorder="1" applyAlignment="1">
      <alignment horizontal="center" vertical="center"/>
    </xf>
    <xf numFmtId="0" fontId="35" fillId="9" borderId="14" xfId="0" applyFont="1" applyFill="1" applyBorder="1" applyAlignment="1">
      <alignment horizontal="center" vertical="center"/>
    </xf>
    <xf numFmtId="0" fontId="35" fillId="0" borderId="8" xfId="0" applyFont="1" applyBorder="1" applyAlignment="1">
      <alignment horizontal="center" vertical="center"/>
    </xf>
    <xf numFmtId="0" fontId="35" fillId="22" borderId="11" xfId="0" applyFont="1" applyFill="1" applyBorder="1" applyAlignment="1">
      <alignment horizontal="center" vertical="center"/>
    </xf>
    <xf numFmtId="0" fontId="4" fillId="24" borderId="15" xfId="0" applyFont="1" applyFill="1" applyBorder="1" applyAlignment="1">
      <alignment horizontal="center" vertical="center"/>
    </xf>
    <xf numFmtId="0" fontId="46" fillId="22" borderId="24" xfId="0" applyFont="1" applyFill="1" applyBorder="1" applyAlignment="1">
      <alignment horizontal="center" vertical="center" wrapText="1"/>
    </xf>
    <xf numFmtId="0" fontId="46" fillId="0" borderId="25" xfId="0" applyFont="1" applyBorder="1" applyAlignment="1">
      <alignment horizontal="center" vertical="center" wrapText="1"/>
    </xf>
    <xf numFmtId="0" fontId="46" fillId="0" borderId="29" xfId="0" applyFont="1" applyBorder="1" applyAlignment="1">
      <alignment horizontal="center" vertical="center" wrapText="1"/>
    </xf>
    <xf numFmtId="0" fontId="46" fillId="22" borderId="22" xfId="0" applyFont="1" applyFill="1" applyBorder="1" applyAlignment="1">
      <alignment horizontal="center" vertical="center" wrapText="1"/>
    </xf>
    <xf numFmtId="0" fontId="52" fillId="3" borderId="12" xfId="0" applyFont="1" applyFill="1" applyBorder="1" applyAlignment="1" applyProtection="1">
      <alignment horizontal="center" vertical="center"/>
      <protection locked="0"/>
    </xf>
    <xf numFmtId="0" fontId="52" fillId="7" borderId="15" xfId="0" applyFont="1" applyFill="1" applyBorder="1" applyAlignment="1" applyProtection="1">
      <alignment horizontal="center" vertical="center" wrapText="1"/>
      <protection locked="0"/>
    </xf>
    <xf numFmtId="0" fontId="35" fillId="0" borderId="21" xfId="0" applyFont="1" applyBorder="1" applyAlignment="1">
      <alignment horizontal="center" vertical="center"/>
    </xf>
    <xf numFmtId="0" fontId="35" fillId="9" borderId="15" xfId="3" applyFont="1" applyFill="1" applyBorder="1" applyAlignment="1" applyProtection="1">
      <alignment horizontal="center" vertical="center" wrapText="1"/>
      <protection locked="0"/>
    </xf>
    <xf numFmtId="0" fontId="35" fillId="0" borderId="15" xfId="3" applyFont="1" applyBorder="1" applyAlignment="1" applyProtection="1">
      <alignment horizontal="center" vertical="center" wrapText="1"/>
      <protection locked="0"/>
    </xf>
    <xf numFmtId="0" fontId="35" fillId="0" borderId="15" xfId="3" quotePrefix="1" applyFont="1" applyBorder="1" applyAlignment="1" applyProtection="1">
      <alignment horizontal="center" vertical="center" wrapText="1"/>
      <protection locked="0"/>
    </xf>
    <xf numFmtId="0" fontId="56" fillId="0" borderId="3" xfId="4" applyFont="1" applyBorder="1" applyAlignment="1">
      <alignment horizontal="center" vertical="center" wrapText="1"/>
    </xf>
    <xf numFmtId="0" fontId="56" fillId="0" borderId="11" xfId="4" applyFont="1" applyBorder="1" applyAlignment="1">
      <alignment horizontal="center" vertical="center" wrapText="1"/>
    </xf>
    <xf numFmtId="0" fontId="35" fillId="0" borderId="25" xfId="0" applyFont="1" applyBorder="1" applyAlignment="1">
      <alignment horizontal="center" vertical="center"/>
    </xf>
    <xf numFmtId="0" fontId="45" fillId="22" borderId="6" xfId="0" applyFont="1" applyFill="1" applyBorder="1" applyAlignment="1">
      <alignment horizontal="center" vertical="center" wrapText="1"/>
    </xf>
    <xf numFmtId="0" fontId="45" fillId="0" borderId="8" xfId="0" applyFont="1" applyBorder="1" applyAlignment="1">
      <alignment horizontal="center" vertical="center"/>
    </xf>
    <xf numFmtId="0" fontId="45" fillId="22" borderId="26" xfId="0" applyFont="1" applyFill="1" applyBorder="1" applyAlignment="1">
      <alignment horizontal="center" vertical="center" wrapText="1"/>
    </xf>
    <xf numFmtId="0" fontId="35" fillId="0" borderId="13" xfId="0" applyFont="1" applyBorder="1" applyAlignment="1">
      <alignment horizontal="center" vertical="center" wrapText="1"/>
    </xf>
    <xf numFmtId="0" fontId="56" fillId="0" borderId="8" xfId="4" applyFont="1" applyBorder="1" applyAlignment="1">
      <alignment horizontal="center" vertical="center" wrapText="1"/>
    </xf>
    <xf numFmtId="0" fontId="45" fillId="35" borderId="13" xfId="0" applyFont="1" applyFill="1" applyBorder="1" applyAlignment="1">
      <alignment horizontal="center" vertical="center" wrapText="1"/>
    </xf>
    <xf numFmtId="0" fontId="56" fillId="0" borderId="15" xfId="4" applyFont="1" applyBorder="1" applyAlignment="1">
      <alignment horizontal="center" vertical="center" wrapText="1"/>
    </xf>
    <xf numFmtId="0" fontId="56" fillId="0" borderId="13" xfId="4" applyFont="1" applyBorder="1" applyAlignment="1">
      <alignment horizontal="center" vertical="center" wrapText="1"/>
    </xf>
    <xf numFmtId="0" fontId="45" fillId="36" borderId="13" xfId="0" applyFont="1" applyFill="1" applyBorder="1" applyAlignment="1">
      <alignment horizontal="center" vertical="center" wrapText="1"/>
    </xf>
    <xf numFmtId="0" fontId="45" fillId="0" borderId="23" xfId="0" applyFont="1" applyBorder="1" applyAlignment="1">
      <alignment horizontal="center" vertical="center" wrapText="1"/>
    </xf>
    <xf numFmtId="0" fontId="35" fillId="9" borderId="21" xfId="0" applyFont="1" applyFill="1" applyBorder="1" applyAlignment="1">
      <alignment horizontal="center" vertical="center"/>
    </xf>
    <xf numFmtId="0" fontId="35" fillId="9" borderId="15" xfId="3" quotePrefix="1" applyFont="1" applyFill="1" applyBorder="1" applyAlignment="1" applyProtection="1">
      <alignment horizontal="center" vertical="center" wrapText="1"/>
      <protection locked="0"/>
    </xf>
    <xf numFmtId="0" fontId="35" fillId="27" borderId="15" xfId="3" quotePrefix="1" applyFont="1" applyFill="1" applyBorder="1" applyAlignment="1" applyProtection="1">
      <alignment horizontal="center" vertical="center" wrapText="1"/>
      <protection locked="0"/>
    </xf>
    <xf numFmtId="0" fontId="35" fillId="27" borderId="15" xfId="0" applyFont="1" applyFill="1" applyBorder="1" applyAlignment="1">
      <alignment horizontal="center" vertical="center" wrapText="1"/>
    </xf>
    <xf numFmtId="0" fontId="45" fillId="22" borderId="1" xfId="0" applyFont="1" applyFill="1" applyBorder="1" applyAlignment="1">
      <alignment horizontal="center" vertical="center"/>
    </xf>
    <xf numFmtId="0" fontId="45" fillId="22" borderId="3" xfId="0" applyFont="1" applyFill="1" applyBorder="1" applyAlignment="1">
      <alignment horizontal="center" vertical="center"/>
    </xf>
    <xf numFmtId="0" fontId="45" fillId="0" borderId="26" xfId="0" applyFont="1" applyBorder="1" applyAlignment="1">
      <alignment horizontal="center" vertical="center" wrapText="1"/>
    </xf>
    <xf numFmtId="0" fontId="45" fillId="0" borderId="28" xfId="0" applyFont="1" applyBorder="1" applyAlignment="1">
      <alignment horizontal="center" vertical="center" wrapText="1"/>
    </xf>
    <xf numFmtId="0" fontId="45" fillId="9" borderId="11" xfId="0" applyFont="1" applyFill="1" applyBorder="1" applyAlignment="1">
      <alignment horizontal="center" vertical="center" wrapText="1"/>
    </xf>
    <xf numFmtId="0" fontId="35" fillId="9" borderId="3" xfId="0" applyFont="1" applyFill="1" applyBorder="1" applyAlignment="1">
      <alignment horizontal="center" vertical="center"/>
    </xf>
    <xf numFmtId="0" fontId="35" fillId="0" borderId="6" xfId="0" applyFont="1" applyBorder="1" applyAlignment="1">
      <alignment horizontal="center" vertical="center"/>
    </xf>
    <xf numFmtId="0" fontId="35" fillId="9" borderId="25" xfId="0" applyFont="1" applyFill="1" applyBorder="1" applyAlignment="1">
      <alignment horizontal="center" vertical="center"/>
    </xf>
    <xf numFmtId="0" fontId="35" fillId="9" borderId="15" xfId="0" applyFont="1" applyFill="1" applyBorder="1" applyAlignment="1" applyProtection="1">
      <alignment horizontal="center" vertical="center"/>
      <protection hidden="1"/>
    </xf>
    <xf numFmtId="0" fontId="35" fillId="9" borderId="15" xfId="0" applyFont="1" applyFill="1" applyBorder="1" applyAlignment="1" applyProtection="1">
      <alignment horizontal="center" vertical="center"/>
      <protection locked="0"/>
    </xf>
    <xf numFmtId="0" fontId="35" fillId="0" borderId="15" xfId="0" applyFont="1" applyBorder="1" applyAlignment="1" applyProtection="1">
      <alignment horizontal="center" vertical="center" wrapText="1"/>
      <protection hidden="1"/>
    </xf>
    <xf numFmtId="0" fontId="35" fillId="0" borderId="15" xfId="0" applyFont="1" applyBorder="1" applyAlignment="1" applyProtection="1">
      <alignment horizontal="center" vertical="center" wrapText="1"/>
      <protection locked="0"/>
    </xf>
    <xf numFmtId="0" fontId="4" fillId="22" borderId="15" xfId="0" applyFont="1" applyFill="1" applyBorder="1" applyAlignment="1">
      <alignment horizontal="center" vertical="center"/>
    </xf>
    <xf numFmtId="0" fontId="4" fillId="9" borderId="15" xfId="0" applyFont="1" applyFill="1" applyBorder="1" applyAlignment="1" applyProtection="1">
      <alignment horizontal="center" vertical="center"/>
      <protection locked="0"/>
    </xf>
    <xf numFmtId="0" fontId="35" fillId="9" borderId="15" xfId="3" applyFont="1" applyFill="1" applyBorder="1" applyAlignment="1" applyProtection="1">
      <alignment horizontal="center" vertical="center"/>
      <protection locked="0"/>
    </xf>
    <xf numFmtId="0" fontId="0" fillId="0" borderId="21" xfId="0" applyBorder="1" applyAlignment="1">
      <alignment horizontal="center" vertical="center" wrapText="1"/>
    </xf>
    <xf numFmtId="0" fontId="46" fillId="0" borderId="9"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21" xfId="0" applyFont="1" applyBorder="1" applyAlignment="1">
      <alignment horizontal="center" vertical="center" wrapText="1"/>
    </xf>
    <xf numFmtId="0" fontId="58" fillId="0" borderId="25" xfId="0" applyFont="1" applyBorder="1" applyAlignment="1">
      <alignment horizontal="left" vertical="center" wrapText="1"/>
    </xf>
    <xf numFmtId="0" fontId="58" fillId="9" borderId="25" xfId="0" applyFont="1" applyFill="1" applyBorder="1" applyAlignment="1">
      <alignment horizontal="left" vertical="center" wrapText="1"/>
    </xf>
    <xf numFmtId="0" fontId="35" fillId="0" borderId="25" xfId="0" applyFont="1" applyBorder="1" applyAlignment="1">
      <alignment horizontal="center" vertical="center" wrapText="1"/>
    </xf>
    <xf numFmtId="0" fontId="35" fillId="39" borderId="2" xfId="0" applyFont="1" applyFill="1" applyBorder="1" applyAlignment="1">
      <alignment horizontal="center" vertical="center" wrapText="1"/>
    </xf>
    <xf numFmtId="0" fontId="35" fillId="39" borderId="21" xfId="0" applyFont="1" applyFill="1" applyBorder="1" applyAlignment="1">
      <alignment horizontal="center" vertical="center" wrapText="1"/>
    </xf>
    <xf numFmtId="0" fontId="35" fillId="0" borderId="22" xfId="0" applyFont="1" applyBorder="1" applyAlignment="1">
      <alignment horizontal="center" vertical="center" wrapText="1"/>
    </xf>
    <xf numFmtId="0" fontId="35" fillId="9" borderId="22" xfId="0" applyFont="1" applyFill="1" applyBorder="1" applyAlignment="1">
      <alignment horizontal="center" vertical="center" wrapText="1"/>
    </xf>
    <xf numFmtId="0" fontId="59" fillId="0" borderId="25" xfId="0" applyFont="1" applyBorder="1" applyAlignment="1">
      <alignment horizontal="left" vertical="center" wrapText="1"/>
    </xf>
    <xf numFmtId="0" fontId="45" fillId="9" borderId="9" xfId="0" applyFont="1" applyFill="1" applyBorder="1" applyAlignment="1">
      <alignment horizontal="justify" vertical="center" wrapText="1"/>
    </xf>
    <xf numFmtId="0" fontId="63" fillId="0" borderId="21" xfId="0" applyFont="1" applyBorder="1" applyAlignment="1">
      <alignment vertical="center" wrapText="1"/>
    </xf>
    <xf numFmtId="0" fontId="0" fillId="0" borderId="27" xfId="0" applyBorder="1" applyAlignment="1">
      <alignment horizontal="center" vertical="center"/>
    </xf>
    <xf numFmtId="0" fontId="35" fillId="9" borderId="11" xfId="0" quotePrefix="1" applyFont="1" applyFill="1" applyBorder="1" applyAlignment="1" applyProtection="1">
      <alignment horizontal="justify" vertical="center"/>
      <protection locked="0"/>
    </xf>
    <xf numFmtId="9" fontId="35" fillId="10" borderId="15" xfId="2" applyFont="1" applyFill="1" applyBorder="1" applyAlignment="1">
      <alignment horizontal="center" vertical="center"/>
    </xf>
    <xf numFmtId="0" fontId="63" fillId="0" borderId="27" xfId="0" applyFont="1" applyBorder="1" applyAlignment="1">
      <alignment vertical="center" wrapText="1"/>
    </xf>
    <xf numFmtId="0" fontId="35" fillId="0" borderId="15" xfId="3" quotePrefix="1" applyFont="1" applyBorder="1" applyAlignment="1" applyProtection="1">
      <alignment horizontal="justify" vertical="center" wrapText="1"/>
      <protection locked="0"/>
    </xf>
    <xf numFmtId="0" fontId="63" fillId="0" borderId="30" xfId="0" applyFont="1" applyBorder="1" applyAlignment="1">
      <alignment vertical="center" wrapText="1"/>
    </xf>
    <xf numFmtId="0" fontId="64" fillId="0" borderId="21" xfId="0" applyFont="1" applyBorder="1" applyAlignment="1">
      <alignment horizontal="center" vertical="center" wrapText="1"/>
    </xf>
    <xf numFmtId="0" fontId="64" fillId="0" borderId="4" xfId="0" applyFont="1" applyBorder="1" applyAlignment="1">
      <alignment horizontal="center" vertical="center" wrapText="1"/>
    </xf>
    <xf numFmtId="0" fontId="62" fillId="0" borderId="25" xfId="0" applyFont="1" applyBorder="1" applyAlignment="1">
      <alignment wrapText="1"/>
    </xf>
    <xf numFmtId="0" fontId="35" fillId="9" borderId="0" xfId="0" applyFont="1" applyFill="1" applyAlignment="1">
      <alignment horizontal="center" vertical="center" wrapText="1"/>
    </xf>
    <xf numFmtId="0" fontId="35" fillId="0" borderId="26" xfId="0" applyFont="1" applyBorder="1" applyAlignment="1">
      <alignment horizontal="center" vertical="center" wrapText="1"/>
    </xf>
    <xf numFmtId="0" fontId="58" fillId="0" borderId="15" xfId="0" applyFont="1" applyBorder="1" applyAlignment="1">
      <alignment horizontal="left" vertical="center" wrapText="1"/>
    </xf>
    <xf numFmtId="0" fontId="58" fillId="0" borderId="21" xfId="0" applyFont="1" applyBorder="1" applyAlignment="1">
      <alignment horizontal="left" vertical="center" wrapText="1"/>
    </xf>
    <xf numFmtId="0" fontId="58" fillId="0" borderId="13" xfId="0" applyFont="1" applyBorder="1" applyAlignment="1">
      <alignment horizontal="left" vertical="center" wrapText="1"/>
    </xf>
    <xf numFmtId="0" fontId="58" fillId="0" borderId="14" xfId="0" applyFont="1" applyBorder="1" applyAlignment="1">
      <alignment horizontal="left" vertical="center" wrapText="1"/>
    </xf>
    <xf numFmtId="0" fontId="58" fillId="0" borderId="8" xfId="0" applyFont="1" applyBorder="1" applyAlignment="1">
      <alignment horizontal="left" vertical="center" wrapText="1"/>
    </xf>
    <xf numFmtId="0" fontId="59" fillId="0" borderId="15" xfId="0" applyFont="1" applyBorder="1" applyAlignment="1">
      <alignment horizontal="left"/>
    </xf>
    <xf numFmtId="0" fontId="61" fillId="0" borderId="15" xfId="0" applyFont="1" applyBorder="1" applyAlignment="1">
      <alignment horizontal="left" vertical="center"/>
    </xf>
    <xf numFmtId="0" fontId="60" fillId="7" borderId="15" xfId="0" applyFont="1" applyFill="1" applyBorder="1" applyAlignment="1" applyProtection="1">
      <alignment horizontal="left" vertical="center" wrapText="1"/>
      <protection locked="0"/>
    </xf>
    <xf numFmtId="15" fontId="58" fillId="0" borderId="14" xfId="0" applyNumberFormat="1" applyFont="1" applyBorder="1" applyAlignment="1">
      <alignment horizontal="left" vertical="center" wrapText="1"/>
    </xf>
    <xf numFmtId="0" fontId="58" fillId="22" borderId="21" xfId="0" applyFont="1" applyFill="1" applyBorder="1" applyAlignment="1">
      <alignment horizontal="left" vertical="center" wrapText="1"/>
    </xf>
    <xf numFmtId="0" fontId="58" fillId="23" borderId="21" xfId="0" applyFont="1" applyFill="1" applyBorder="1" applyAlignment="1">
      <alignment horizontal="left" vertical="center" wrapText="1"/>
    </xf>
    <xf numFmtId="0" fontId="58" fillId="0" borderId="21" xfId="0" applyFont="1" applyBorder="1" applyAlignment="1">
      <alignment horizontal="left" wrapText="1"/>
    </xf>
    <xf numFmtId="0" fontId="58" fillId="0" borderId="25" xfId="0" applyFont="1" applyBorder="1" applyAlignment="1">
      <alignment horizontal="left" wrapText="1"/>
    </xf>
    <xf numFmtId="0" fontId="58" fillId="0" borderId="26" xfId="0" applyFont="1" applyBorder="1" applyAlignment="1">
      <alignment horizontal="left" wrapText="1"/>
    </xf>
    <xf numFmtId="14" fontId="58" fillId="0" borderId="15" xfId="0" applyNumberFormat="1" applyFont="1" applyBorder="1" applyAlignment="1">
      <alignment horizontal="left" vertical="center" wrapText="1"/>
    </xf>
    <xf numFmtId="14" fontId="58" fillId="9" borderId="15" xfId="0" applyNumberFormat="1" applyFont="1" applyFill="1" applyBorder="1" applyAlignment="1">
      <alignment horizontal="left" vertical="center" wrapText="1"/>
    </xf>
    <xf numFmtId="0" fontId="58" fillId="9" borderId="15" xfId="0" applyFont="1" applyFill="1" applyBorder="1" applyAlignment="1">
      <alignment horizontal="left" vertical="center" wrapText="1"/>
    </xf>
    <xf numFmtId="0" fontId="59" fillId="0" borderId="13" xfId="0" applyFont="1" applyBorder="1" applyAlignment="1">
      <alignment horizontal="left" vertical="center" wrapText="1"/>
    </xf>
    <xf numFmtId="0" fontId="59" fillId="0" borderId="15" xfId="0" applyFont="1" applyBorder="1" applyAlignment="1">
      <alignment horizontal="left" vertical="center" wrapText="1"/>
    </xf>
    <xf numFmtId="0" fontId="58" fillId="0" borderId="8" xfId="0" applyFont="1" applyBorder="1" applyAlignment="1">
      <alignment horizontal="left" wrapText="1"/>
    </xf>
    <xf numFmtId="0" fontId="57" fillId="0" borderId="21" xfId="0" applyFont="1" applyBorder="1" applyAlignment="1">
      <alignment horizontal="left" vertical="center" wrapText="1"/>
    </xf>
    <xf numFmtId="0" fontId="59" fillId="9" borderId="13" xfId="0" applyFont="1" applyFill="1" applyBorder="1" applyAlignment="1">
      <alignment horizontal="left" vertical="center" wrapText="1"/>
    </xf>
    <xf numFmtId="0" fontId="59" fillId="9" borderId="15" xfId="0" applyFont="1" applyFill="1" applyBorder="1" applyAlignment="1">
      <alignment horizontal="left" vertical="center" wrapText="1"/>
    </xf>
    <xf numFmtId="0" fontId="59" fillId="0" borderId="15" xfId="0" applyFont="1" applyBorder="1" applyAlignment="1">
      <alignment horizontal="left" vertical="center"/>
    </xf>
    <xf numFmtId="0" fontId="59" fillId="9" borderId="15" xfId="0" applyFont="1" applyFill="1" applyBorder="1" applyAlignment="1">
      <alignment horizontal="left"/>
    </xf>
    <xf numFmtId="0" fontId="45" fillId="0" borderId="15" xfId="0" applyFont="1" applyBorder="1" applyAlignment="1">
      <alignment horizontal="justify" vertical="center" wrapText="1"/>
    </xf>
    <xf numFmtId="0" fontId="46" fillId="0" borderId="15" xfId="0" applyFont="1" applyBorder="1" applyAlignment="1">
      <alignment vertical="center" wrapText="1"/>
    </xf>
    <xf numFmtId="0" fontId="52" fillId="7" borderId="2" xfId="0" applyFont="1" applyFill="1" applyBorder="1" applyAlignment="1" applyProtection="1">
      <alignment horizontal="center" vertical="center" wrapText="1"/>
      <protection locked="0"/>
    </xf>
    <xf numFmtId="0" fontId="35" fillId="9" borderId="2" xfId="0" applyFont="1" applyFill="1" applyBorder="1" applyAlignment="1">
      <alignment horizontal="center" vertical="center"/>
    </xf>
    <xf numFmtId="14" fontId="35" fillId="9" borderId="11" xfId="0" applyNumberFormat="1" applyFont="1" applyFill="1" applyBorder="1" applyAlignment="1">
      <alignment horizontal="center" vertical="center"/>
    </xf>
    <xf numFmtId="14" fontId="35" fillId="9" borderId="11" xfId="0" applyNumberFormat="1" applyFont="1" applyFill="1" applyBorder="1" applyAlignment="1">
      <alignment horizontal="center" vertical="center" wrapText="1"/>
    </xf>
    <xf numFmtId="0" fontId="45" fillId="0" borderId="15" xfId="0" applyFont="1" applyBorder="1" applyAlignment="1">
      <alignment vertical="center" wrapText="1"/>
    </xf>
    <xf numFmtId="0" fontId="45" fillId="0" borderId="15" xfId="0" applyFont="1" applyBorder="1" applyAlignment="1">
      <alignment horizontal="left" vertical="center" wrapText="1"/>
    </xf>
    <xf numFmtId="17" fontId="35" fillId="39" borderId="10" xfId="0" applyNumberFormat="1" applyFont="1" applyFill="1" applyBorder="1" applyAlignment="1">
      <alignment horizontal="center" vertical="center" wrapText="1"/>
    </xf>
    <xf numFmtId="0" fontId="45" fillId="39" borderId="13" xfId="0" applyFont="1" applyFill="1" applyBorder="1" applyAlignment="1">
      <alignment horizontal="center" vertical="center" wrapText="1"/>
    </xf>
    <xf numFmtId="0" fontId="65" fillId="9" borderId="15" xfId="0" applyFont="1" applyFill="1" applyBorder="1" applyAlignment="1">
      <alignment horizontal="center" vertical="center"/>
    </xf>
    <xf numFmtId="0" fontId="58" fillId="0" borderId="8" xfId="0" applyFont="1" applyBorder="1" applyAlignment="1">
      <alignment vertical="center" wrapText="1"/>
    </xf>
    <xf numFmtId="0" fontId="43" fillId="0" borderId="0" xfId="0" applyFont="1" applyAlignment="1">
      <alignment horizontal="center" vertical="center"/>
    </xf>
    <xf numFmtId="0" fontId="43" fillId="0" borderId="5"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51" fillId="0" borderId="14" xfId="0" applyFont="1" applyBorder="1" applyAlignment="1">
      <alignment horizontal="center" vertical="center" wrapText="1"/>
    </xf>
    <xf numFmtId="0" fontId="51" fillId="0" borderId="12" xfId="0" applyFont="1" applyBorder="1" applyAlignment="1">
      <alignment horizontal="center" vertical="center" wrapText="1"/>
    </xf>
    <xf numFmtId="0" fontId="51" fillId="0" borderId="13" xfId="0" applyFont="1" applyBorder="1" applyAlignment="1">
      <alignment horizontal="center" vertical="center" wrapText="1"/>
    </xf>
    <xf numFmtId="0" fontId="52" fillId="7" borderId="15" xfId="0" applyFont="1" applyFill="1" applyBorder="1" applyAlignment="1" applyProtection="1">
      <alignment horizontal="center" vertical="center"/>
      <protection locked="0"/>
    </xf>
    <xf numFmtId="0" fontId="43" fillId="0" borderId="1" xfId="0" applyFont="1" applyBorder="1" applyAlignment="1">
      <alignment horizontal="center"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52" fillId="5" borderId="1" xfId="0"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protection locked="0"/>
    </xf>
    <xf numFmtId="0" fontId="52" fillId="5" borderId="6" xfId="0" applyFont="1" applyFill="1" applyBorder="1" applyAlignment="1" applyProtection="1">
      <alignment horizontal="center" vertical="center" wrapText="1"/>
      <protection locked="0"/>
    </xf>
    <xf numFmtId="0" fontId="52" fillId="5" borderId="7" xfId="0" applyFont="1" applyFill="1" applyBorder="1" applyAlignment="1" applyProtection="1">
      <alignment horizontal="center" vertical="center" wrapText="1"/>
      <protection locked="0"/>
    </xf>
    <xf numFmtId="0" fontId="52" fillId="6" borderId="9" xfId="0" applyFont="1" applyFill="1" applyBorder="1" applyAlignment="1" applyProtection="1">
      <alignment horizontal="center" vertical="center" wrapText="1"/>
      <protection locked="0"/>
    </xf>
    <xf numFmtId="0" fontId="52" fillId="6" borderId="10" xfId="0" applyFont="1" applyFill="1" applyBorder="1" applyAlignment="1" applyProtection="1">
      <alignment horizontal="center" vertical="center" wrapText="1"/>
      <protection locked="0"/>
    </xf>
    <xf numFmtId="0" fontId="52" fillId="6" borderId="11" xfId="0" applyFont="1" applyFill="1" applyBorder="1" applyAlignment="1" applyProtection="1">
      <alignment horizontal="center" vertical="center" wrapText="1"/>
      <protection locked="0"/>
    </xf>
    <xf numFmtId="0" fontId="52" fillId="4" borderId="9" xfId="0" applyFont="1" applyFill="1" applyBorder="1" applyAlignment="1" applyProtection="1">
      <alignment horizontal="center" vertical="center"/>
      <protection locked="0"/>
    </xf>
    <xf numFmtId="0" fontId="52" fillId="4" borderId="10" xfId="0" applyFont="1" applyFill="1" applyBorder="1" applyAlignment="1" applyProtection="1">
      <alignment horizontal="center" vertical="center"/>
      <protection locked="0"/>
    </xf>
    <xf numFmtId="0" fontId="52" fillId="25" borderId="15" xfId="0" applyFont="1" applyFill="1" applyBorder="1" applyAlignment="1" applyProtection="1">
      <alignment horizontal="center" vertical="center"/>
      <protection locked="0"/>
    </xf>
    <xf numFmtId="0" fontId="52" fillId="25" borderId="9" xfId="0" applyFont="1" applyFill="1" applyBorder="1" applyAlignment="1" applyProtection="1">
      <alignment horizontal="center" vertical="center"/>
      <protection locked="0"/>
    </xf>
    <xf numFmtId="0" fontId="52" fillId="25" borderId="10" xfId="0" applyFont="1" applyFill="1" applyBorder="1" applyAlignment="1" applyProtection="1">
      <alignment horizontal="center" vertical="center"/>
      <protection locked="0"/>
    </xf>
    <xf numFmtId="0" fontId="52" fillId="25" borderId="11" xfId="0" applyFont="1" applyFill="1" applyBorder="1" applyAlignment="1" applyProtection="1">
      <alignment horizontal="center" vertical="center"/>
      <protection locked="0"/>
    </xf>
    <xf numFmtId="0" fontId="52" fillId="2" borderId="1" xfId="0" applyFont="1" applyFill="1" applyBorder="1" applyAlignment="1" applyProtection="1">
      <alignment horizontal="center" vertical="center"/>
      <protection locked="0"/>
    </xf>
    <xf numFmtId="0" fontId="52" fillId="2" borderId="2" xfId="0" applyFont="1" applyFill="1" applyBorder="1" applyAlignment="1" applyProtection="1">
      <alignment horizontal="center" vertical="center"/>
      <protection locked="0"/>
    </xf>
    <xf numFmtId="0" fontId="52" fillId="2" borderId="6" xfId="0" applyFont="1" applyFill="1" applyBorder="1" applyAlignment="1" applyProtection="1">
      <alignment horizontal="center" vertical="center"/>
      <protection locked="0"/>
    </xf>
    <xf numFmtId="0" fontId="52" fillId="2" borderId="7" xfId="0" applyFont="1" applyFill="1" applyBorder="1" applyAlignment="1" applyProtection="1">
      <alignment horizontal="center" vertical="center"/>
      <protection locked="0"/>
    </xf>
    <xf numFmtId="0" fontId="52" fillId="3" borderId="1" xfId="0" applyFont="1" applyFill="1" applyBorder="1" applyAlignment="1" applyProtection="1">
      <alignment horizontal="center" vertical="center"/>
      <protection locked="0"/>
    </xf>
    <xf numFmtId="0" fontId="52" fillId="3" borderId="2" xfId="0" applyFont="1" applyFill="1" applyBorder="1" applyAlignment="1" applyProtection="1">
      <alignment horizontal="center" vertical="center"/>
      <protection locked="0"/>
    </xf>
    <xf numFmtId="0" fontId="52" fillId="3" borderId="6" xfId="0" applyFont="1" applyFill="1" applyBorder="1" applyAlignment="1" applyProtection="1">
      <alignment horizontal="center" vertical="center"/>
      <protection locked="0"/>
    </xf>
    <xf numFmtId="0" fontId="52" fillId="3" borderId="7" xfId="0" applyFont="1" applyFill="1" applyBorder="1" applyAlignment="1" applyProtection="1">
      <alignment horizontal="center" vertical="center"/>
      <protection locked="0"/>
    </xf>
    <xf numFmtId="0" fontId="52" fillId="7" borderId="21" xfId="0" applyFont="1" applyFill="1" applyBorder="1" applyAlignment="1" applyProtection="1">
      <alignment horizontal="center" vertical="center" wrapText="1"/>
      <protection locked="0"/>
    </xf>
    <xf numFmtId="0" fontId="45" fillId="0" borderId="15" xfId="0" applyFont="1" applyBorder="1" applyAlignment="1">
      <alignment horizontal="center" vertical="center" wrapText="1"/>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21" fillId="6" borderId="15" xfId="0" applyFont="1" applyFill="1" applyBorder="1" applyAlignment="1" applyProtection="1">
      <alignment horizontal="center" vertical="center" wrapText="1"/>
      <protection locked="0"/>
    </xf>
    <xf numFmtId="0" fontId="17" fillId="7" borderId="15" xfId="0" applyFont="1" applyFill="1" applyBorder="1" applyAlignment="1" applyProtection="1">
      <alignment horizontal="center" vertical="center" wrapText="1"/>
      <protection locked="0"/>
    </xf>
    <xf numFmtId="0" fontId="17" fillId="7" borderId="15" xfId="0" applyFont="1" applyFill="1" applyBorder="1" applyAlignment="1" applyProtection="1">
      <alignment horizontal="center" vertical="center"/>
      <protection locked="0"/>
    </xf>
    <xf numFmtId="0" fontId="17" fillId="4" borderId="15" xfId="0" applyFont="1" applyFill="1" applyBorder="1" applyAlignment="1" applyProtection="1">
      <alignment horizontal="center" vertical="center"/>
      <protection locked="0"/>
    </xf>
    <xf numFmtId="0" fontId="3" fillId="0" borderId="14"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22" fillId="14" borderId="15" xfId="0" applyFont="1" applyFill="1" applyBorder="1" applyAlignment="1" applyProtection="1">
      <alignment horizontal="center" vertical="center" wrapText="1"/>
      <protection locked="0"/>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27" fillId="0" borderId="0" xfId="0" applyFont="1" applyAlignment="1">
      <alignment horizontal="center" vertical="center"/>
    </xf>
    <xf numFmtId="0" fontId="27" fillId="0" borderId="5" xfId="0"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16" fillId="2" borderId="15" xfId="0" applyFont="1" applyFill="1" applyBorder="1" applyAlignment="1" applyProtection="1">
      <alignment horizontal="center" vertical="center"/>
      <protection locked="0"/>
    </xf>
    <xf numFmtId="0" fontId="16" fillId="3" borderId="15"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9" fillId="13" borderId="15" xfId="0" applyFont="1" applyFill="1" applyBorder="1" applyAlignment="1">
      <alignment horizontal="center" vertical="center"/>
    </xf>
    <xf numFmtId="0" fontId="20" fillId="6" borderId="15" xfId="0" applyFont="1" applyFill="1" applyBorder="1" applyAlignment="1" applyProtection="1">
      <alignment horizontal="center" vertical="center" wrapText="1"/>
      <protection locked="0"/>
    </xf>
    <xf numFmtId="0" fontId="1" fillId="4" borderId="15" xfId="0"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wrapText="1"/>
      <protection locked="0"/>
    </xf>
    <xf numFmtId="0" fontId="22" fillId="14" borderId="9" xfId="0" applyFont="1" applyFill="1" applyBorder="1" applyAlignment="1" applyProtection="1">
      <alignment horizontal="center" vertical="center" wrapText="1"/>
      <protection locked="0"/>
    </xf>
    <xf numFmtId="0" fontId="17" fillId="12" borderId="15" xfId="0" applyFont="1" applyFill="1" applyBorder="1" applyAlignment="1" applyProtection="1">
      <alignment horizontal="center" vertical="center" wrapText="1"/>
      <protection locked="0"/>
    </xf>
    <xf numFmtId="0" fontId="17" fillId="5" borderId="15" xfId="0" applyFont="1" applyFill="1" applyBorder="1" applyAlignment="1" applyProtection="1">
      <alignment horizontal="center" vertical="center" wrapText="1"/>
      <protection locked="0"/>
    </xf>
    <xf numFmtId="0" fontId="18" fillId="12" borderId="15" xfId="0" applyFont="1" applyFill="1" applyBorder="1" applyAlignment="1" applyProtection="1">
      <alignment horizontal="center" vertical="center" wrapText="1"/>
      <protection locked="0"/>
    </xf>
    <xf numFmtId="0" fontId="17" fillId="18" borderId="15" xfId="0" applyFont="1" applyFill="1" applyBorder="1" applyAlignment="1" applyProtection="1">
      <alignment horizontal="center" vertical="center" wrapText="1"/>
      <protection locked="0"/>
    </xf>
    <xf numFmtId="0" fontId="2" fillId="9" borderId="0" xfId="0" applyFont="1" applyFill="1" applyAlignment="1">
      <alignment horizontal="center"/>
    </xf>
    <xf numFmtId="0" fontId="29" fillId="9" borderId="0" xfId="0" applyFont="1" applyFill="1" applyAlignment="1">
      <alignment horizontal="left" vertical="center" wrapText="1"/>
    </xf>
    <xf numFmtId="0" fontId="2" fillId="9" borderId="0" xfId="0" applyFont="1" applyFill="1" applyAlignment="1">
      <alignment horizontal="left" vertical="center" wrapText="1"/>
    </xf>
    <xf numFmtId="0" fontId="1" fillId="15" borderId="9" xfId="0" applyFont="1" applyFill="1" applyBorder="1" applyAlignment="1">
      <alignment horizontal="center" vertical="center"/>
    </xf>
    <xf numFmtId="0" fontId="1" fillId="15" borderId="11" xfId="0" applyFont="1" applyFill="1" applyBorder="1" applyAlignment="1">
      <alignment horizontal="center" vertical="center"/>
    </xf>
    <xf numFmtId="0" fontId="1" fillId="15" borderId="9" xfId="0" applyFont="1" applyFill="1" applyBorder="1" applyAlignment="1">
      <alignment horizontal="center" vertical="center" wrapText="1"/>
    </xf>
    <xf numFmtId="0" fontId="1" fillId="15" borderId="10" xfId="0" applyFont="1" applyFill="1" applyBorder="1" applyAlignment="1">
      <alignment horizontal="center" vertical="center" wrapText="1"/>
    </xf>
    <xf numFmtId="0" fontId="1" fillId="15" borderId="11" xfId="0" applyFont="1" applyFill="1" applyBorder="1" applyAlignment="1">
      <alignment horizontal="center" vertical="center" wrapText="1"/>
    </xf>
    <xf numFmtId="0" fontId="1" fillId="15" borderId="10" xfId="0" applyFont="1" applyFill="1" applyBorder="1" applyAlignment="1">
      <alignment horizontal="center" vertical="center"/>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1" fillId="15" borderId="7" xfId="0" applyFont="1" applyFill="1" applyBorder="1" applyAlignment="1">
      <alignment horizontal="center" vertical="center"/>
    </xf>
    <xf numFmtId="0" fontId="0" fillId="9" borderId="2" xfId="0" applyFill="1" applyBorder="1"/>
    <xf numFmtId="0" fontId="0" fillId="9" borderId="7" xfId="0" applyFill="1" applyBorder="1"/>
    <xf numFmtId="0" fontId="45" fillId="24" borderId="11" xfId="0" applyFont="1" applyFill="1" applyBorder="1" applyAlignment="1">
      <alignment horizontal="center" vertical="center" wrapText="1"/>
    </xf>
    <xf numFmtId="0" fontId="45" fillId="24" borderId="21" xfId="0" applyFont="1" applyFill="1" applyBorder="1" applyAlignment="1">
      <alignment horizontal="center" vertical="center" wrapText="1"/>
    </xf>
    <xf numFmtId="0" fontId="45" fillId="24" borderId="15" xfId="0" applyFont="1" applyFill="1" applyBorder="1" applyAlignment="1">
      <alignment horizontal="center" vertical="center" wrapText="1"/>
    </xf>
    <xf numFmtId="0" fontId="45" fillId="24" borderId="13" xfId="0" applyFont="1" applyFill="1" applyBorder="1" applyAlignment="1">
      <alignment horizontal="center" vertical="center" wrapText="1"/>
    </xf>
    <xf numFmtId="0" fontId="45" fillId="9" borderId="13" xfId="0" applyFont="1" applyFill="1" applyBorder="1" applyAlignment="1">
      <alignment horizontal="center" vertical="center" wrapText="1"/>
    </xf>
    <xf numFmtId="0" fontId="45" fillId="24" borderId="14" xfId="0" applyFont="1" applyFill="1" applyBorder="1" applyAlignment="1">
      <alignment horizontal="center" vertical="center" wrapText="1"/>
    </xf>
    <xf numFmtId="0" fontId="45" fillId="24" borderId="15" xfId="0" applyFont="1" applyFill="1" applyBorder="1" applyAlignment="1">
      <alignment horizontal="center" vertical="center"/>
    </xf>
  </cellXfs>
  <cellStyles count="5">
    <cellStyle name="Hipervínculo" xfId="4" builtinId="8"/>
    <cellStyle name="Normal" xfId="0" builtinId="0"/>
    <cellStyle name="Normal_Matriz de Riesgos Servidores-v2" xfId="3" xr:uid="{00000000-0005-0000-0000-000002000000}"/>
    <cellStyle name="Normal_Matriz de Riesgos y Graficas" xfId="1" xr:uid="{00000000-0005-0000-0000-000003000000}"/>
    <cellStyle name="Porcentaje" xfId="2" builtinId="5"/>
  </cellStyles>
  <dxfs count="99">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E63700"/>
        </patternFill>
      </fill>
    </dxf>
    <dxf>
      <fill>
        <patternFill>
          <bgColor rgb="FFFFFF00"/>
        </patternFill>
      </fill>
    </dxf>
    <dxf>
      <fill>
        <patternFill>
          <bgColor rgb="FF00B050"/>
        </patternFill>
      </fill>
    </dxf>
    <dxf>
      <fill>
        <patternFill>
          <bgColor rgb="FFFF0000"/>
        </patternFill>
      </fill>
    </dxf>
    <dxf>
      <fill>
        <patternFill>
          <bgColor rgb="FFE63700"/>
        </patternFill>
      </fill>
    </dxf>
    <dxf>
      <fill>
        <patternFill>
          <bgColor rgb="FFFFFF00"/>
        </patternFill>
      </fill>
    </dxf>
    <dxf>
      <fill>
        <patternFill>
          <bgColor rgb="FF00B050"/>
        </patternFill>
      </fill>
    </dxf>
    <dxf>
      <fill>
        <patternFill>
          <bgColor rgb="FFFF0000"/>
        </patternFill>
      </fill>
    </dxf>
    <dxf>
      <fill>
        <patternFill>
          <bgColor rgb="FFEE3900"/>
        </patternFill>
      </fill>
    </dxf>
    <dxf>
      <fill>
        <patternFill>
          <bgColor rgb="FFFFFF00"/>
        </patternFill>
      </fill>
    </dxf>
    <dxf>
      <fill>
        <patternFill>
          <bgColor rgb="FF00B050"/>
        </patternFill>
      </fill>
    </dxf>
    <dxf>
      <fill>
        <patternFill>
          <bgColor rgb="FF00CC00"/>
        </patternFill>
      </fill>
    </dxf>
    <dxf>
      <fill>
        <patternFill>
          <bgColor rgb="FF0099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63700"/>
        </patternFill>
      </fill>
    </dxf>
    <dxf>
      <fill>
        <patternFill>
          <bgColor rgb="FFFFFF00"/>
        </patternFill>
      </fill>
    </dxf>
    <dxf>
      <fill>
        <patternFill>
          <bgColor rgb="FF00B050"/>
        </patternFill>
      </fill>
    </dxf>
  </dxfs>
  <tableStyles count="1" defaultTableStyle="TableStyleMedium2" defaultPivotStyle="PivotStyleLight16">
    <tableStyle name="Invisible" pivot="0" table="0" count="0" xr9:uid="{00000000-0011-0000-FFFF-FFFF00000000}"/>
  </tableStyles>
  <colors>
    <mruColors>
      <color rgb="FFD92529"/>
      <color rgb="FF009900"/>
      <color rgb="FF00CC00"/>
      <color rgb="FF961A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13</xdr:row>
      <xdr:rowOff>0</xdr:rowOff>
    </xdr:from>
    <xdr:to>
      <xdr:col>4</xdr:col>
      <xdr:colOff>304800</xdr:colOff>
      <xdr:row>14</xdr:row>
      <xdr:rowOff>147713</xdr:rowOff>
    </xdr:to>
    <xdr:sp macro="" textlink="">
      <xdr:nvSpPr>
        <xdr:cNvPr id="2" name="AutoShape 136" descr="https://www.medellin.gov.co/isolucion/Grafvinetas/alcald%C3%ADa%2098%20x%20610.jpg">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6934200" y="1645920"/>
          <a:ext cx="304800" cy="5515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0</xdr:col>
          <xdr:colOff>1219200</xdr:colOff>
          <xdr:row>4</xdr:row>
          <xdr:rowOff>104775</xdr:rowOff>
        </xdr:from>
        <xdr:to>
          <xdr:col>3</xdr:col>
          <xdr:colOff>1009650</xdr:colOff>
          <xdr:row>10</xdr:row>
          <xdr:rowOff>66675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2</xdr:col>
          <xdr:colOff>85725</xdr:colOff>
          <xdr:row>4</xdr:row>
          <xdr:rowOff>304800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160020</xdr:colOff>
      <xdr:row>4</xdr:row>
      <xdr:rowOff>23084</xdr:rowOff>
    </xdr:from>
    <xdr:to>
      <xdr:col>1</xdr:col>
      <xdr:colOff>3291414</xdr:colOff>
      <xdr:row>22</xdr:row>
      <xdr:rowOff>175475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60020" y="899384"/>
          <a:ext cx="4365834" cy="3444231"/>
        </a:xfrm>
        <a:prstGeom prst="rect">
          <a:avLst/>
        </a:prstGeom>
      </xdr:spPr>
    </xdr:pic>
    <xdr:clientData/>
  </xdr:twoCellAnchor>
  <xdr:twoCellAnchor editAs="oneCell">
    <xdr:from>
      <xdr:col>1</xdr:col>
      <xdr:colOff>4002181</xdr:colOff>
      <xdr:row>0</xdr:row>
      <xdr:rowOff>114300</xdr:rowOff>
    </xdr:from>
    <xdr:to>
      <xdr:col>9</xdr:col>
      <xdr:colOff>57246</xdr:colOff>
      <xdr:row>31</xdr:row>
      <xdr:rowOff>151176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5236621" y="114300"/>
          <a:ext cx="5686745" cy="5850936"/>
        </a:xfrm>
        <a:prstGeom prst="rect">
          <a:avLst/>
        </a:prstGeom>
      </xdr:spPr>
    </xdr:pic>
    <xdr:clientData/>
  </xdr:twoCellAnchor>
  <xdr:twoCellAnchor editAs="oneCell">
    <xdr:from>
      <xdr:col>0</xdr:col>
      <xdr:colOff>0</xdr:colOff>
      <xdr:row>51</xdr:row>
      <xdr:rowOff>0</xdr:rowOff>
    </xdr:from>
    <xdr:to>
      <xdr:col>10</xdr:col>
      <xdr:colOff>353647</xdr:colOff>
      <xdr:row>83</xdr:row>
      <xdr:rowOff>25665</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7132320"/>
          <a:ext cx="12065587" cy="5877825"/>
        </a:xfrm>
        <a:prstGeom prst="rect">
          <a:avLst/>
        </a:prstGeom>
      </xdr:spPr>
    </xdr:pic>
    <xdr:clientData/>
  </xdr:twoCellAnchor>
  <xdr:twoCellAnchor editAs="oneCell">
    <xdr:from>
      <xdr:col>0</xdr:col>
      <xdr:colOff>0</xdr:colOff>
      <xdr:row>394</xdr:row>
      <xdr:rowOff>0</xdr:rowOff>
    </xdr:from>
    <xdr:to>
      <xdr:col>1</xdr:col>
      <xdr:colOff>3470322</xdr:colOff>
      <xdr:row>423</xdr:row>
      <xdr:rowOff>96480</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a:stretch>
          <a:fillRect/>
        </a:stretch>
      </xdr:blipFill>
      <xdr:spPr>
        <a:xfrm>
          <a:off x="0" y="46733460"/>
          <a:ext cx="4704762" cy="5400000"/>
        </a:xfrm>
        <a:prstGeom prst="rect">
          <a:avLst/>
        </a:prstGeom>
      </xdr:spPr>
    </xdr:pic>
    <xdr:clientData/>
  </xdr:twoCellAnchor>
  <xdr:twoCellAnchor editAs="oneCell">
    <xdr:from>
      <xdr:col>1</xdr:col>
      <xdr:colOff>4122420</xdr:colOff>
      <xdr:row>394</xdr:row>
      <xdr:rowOff>15240</xdr:rowOff>
    </xdr:from>
    <xdr:to>
      <xdr:col>8</xdr:col>
      <xdr:colOff>306070</xdr:colOff>
      <xdr:row>423</xdr:row>
      <xdr:rowOff>54577</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5"/>
        <a:stretch>
          <a:fillRect/>
        </a:stretch>
      </xdr:blipFill>
      <xdr:spPr>
        <a:xfrm>
          <a:off x="5356860" y="46748700"/>
          <a:ext cx="5076190" cy="5342857"/>
        </a:xfrm>
        <a:prstGeom prst="rect">
          <a:avLst/>
        </a:prstGeom>
      </xdr:spPr>
    </xdr:pic>
    <xdr:clientData/>
  </xdr:twoCellAnchor>
  <xdr:twoCellAnchor editAs="oneCell">
    <xdr:from>
      <xdr:col>0</xdr:col>
      <xdr:colOff>0</xdr:colOff>
      <xdr:row>432</xdr:row>
      <xdr:rowOff>0</xdr:rowOff>
    </xdr:from>
    <xdr:to>
      <xdr:col>1</xdr:col>
      <xdr:colOff>3660798</xdr:colOff>
      <xdr:row>465</xdr:row>
      <xdr:rowOff>69722</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6"/>
        <a:stretch>
          <a:fillRect/>
        </a:stretch>
      </xdr:blipFill>
      <xdr:spPr>
        <a:xfrm>
          <a:off x="0" y="53682900"/>
          <a:ext cx="4895238" cy="6104762"/>
        </a:xfrm>
        <a:prstGeom prst="rect">
          <a:avLst/>
        </a:prstGeom>
      </xdr:spPr>
    </xdr:pic>
    <xdr:clientData/>
  </xdr:twoCellAnchor>
  <xdr:twoCellAnchor editAs="oneCell">
    <xdr:from>
      <xdr:col>0</xdr:col>
      <xdr:colOff>99060</xdr:colOff>
      <xdr:row>36</xdr:row>
      <xdr:rowOff>7619</xdr:rowOff>
    </xdr:from>
    <xdr:to>
      <xdr:col>3</xdr:col>
      <xdr:colOff>647700</xdr:colOff>
      <xdr:row>48</xdr:row>
      <xdr:rowOff>40168</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7"/>
        <a:stretch>
          <a:fillRect/>
        </a:stretch>
      </xdr:blipFill>
      <xdr:spPr>
        <a:xfrm>
          <a:off x="99060" y="6591299"/>
          <a:ext cx="6705600" cy="2227109"/>
        </a:xfrm>
        <a:prstGeom prst="rect">
          <a:avLst/>
        </a:prstGeom>
      </xdr:spPr>
    </xdr:pic>
    <xdr:clientData/>
  </xdr:twoCellAnchor>
  <xdr:twoCellAnchor editAs="oneCell">
    <xdr:from>
      <xdr:col>9</xdr:col>
      <xdr:colOff>519249</xdr:colOff>
      <xdr:row>83</xdr:row>
      <xdr:rowOff>106679</xdr:rowOff>
    </xdr:from>
    <xdr:to>
      <xdr:col>20</xdr:col>
      <xdr:colOff>22387</xdr:colOff>
      <xdr:row>123</xdr:row>
      <xdr:rowOff>39098</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8"/>
        <a:stretch>
          <a:fillRect/>
        </a:stretch>
      </xdr:blipFill>
      <xdr:spPr>
        <a:xfrm>
          <a:off x="11372306" y="15607936"/>
          <a:ext cx="8124624" cy="7334705"/>
        </a:xfrm>
        <a:prstGeom prst="rect">
          <a:avLst/>
        </a:prstGeom>
      </xdr:spPr>
    </xdr:pic>
    <xdr:clientData/>
  </xdr:twoCellAnchor>
  <xdr:twoCellAnchor editAs="oneCell">
    <xdr:from>
      <xdr:col>0</xdr:col>
      <xdr:colOff>0</xdr:colOff>
      <xdr:row>130</xdr:row>
      <xdr:rowOff>60960</xdr:rowOff>
    </xdr:from>
    <xdr:to>
      <xdr:col>6</xdr:col>
      <xdr:colOff>278936</xdr:colOff>
      <xdr:row>158</xdr:row>
      <xdr:rowOff>54606</xdr:rowOff>
    </xdr:to>
    <xdr:pic>
      <xdr:nvPicPr>
        <xdr:cNvPr id="19" name="Imagen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a:stretch>
          <a:fillRect/>
        </a:stretch>
      </xdr:blipFill>
      <xdr:spPr>
        <a:xfrm>
          <a:off x="0" y="24124920"/>
          <a:ext cx="8790476" cy="5114286"/>
        </a:xfrm>
        <a:prstGeom prst="rect">
          <a:avLst/>
        </a:prstGeom>
      </xdr:spPr>
    </xdr:pic>
    <xdr:clientData/>
  </xdr:twoCellAnchor>
  <xdr:twoCellAnchor editAs="oneCell">
    <xdr:from>
      <xdr:col>0</xdr:col>
      <xdr:colOff>0</xdr:colOff>
      <xdr:row>161</xdr:row>
      <xdr:rowOff>0</xdr:rowOff>
    </xdr:from>
    <xdr:to>
      <xdr:col>5</xdr:col>
      <xdr:colOff>520939</xdr:colOff>
      <xdr:row>187</xdr:row>
      <xdr:rowOff>83215</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0"/>
        <a:stretch>
          <a:fillRect/>
        </a:stretch>
      </xdr:blipFill>
      <xdr:spPr>
        <a:xfrm>
          <a:off x="0" y="29885640"/>
          <a:ext cx="8247619" cy="4838095"/>
        </a:xfrm>
        <a:prstGeom prst="rect">
          <a:avLst/>
        </a:prstGeom>
      </xdr:spPr>
    </xdr:pic>
    <xdr:clientData/>
  </xdr:twoCellAnchor>
  <xdr:twoCellAnchor editAs="oneCell">
    <xdr:from>
      <xdr:col>1</xdr:col>
      <xdr:colOff>1211581</xdr:colOff>
      <xdr:row>214</xdr:row>
      <xdr:rowOff>121920</xdr:rowOff>
    </xdr:from>
    <xdr:to>
      <xdr:col>4</xdr:col>
      <xdr:colOff>627335</xdr:colOff>
      <xdr:row>225</xdr:row>
      <xdr:rowOff>99060</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1"/>
        <a:stretch>
          <a:fillRect/>
        </a:stretch>
      </xdr:blipFill>
      <xdr:spPr>
        <a:xfrm>
          <a:off x="2446021" y="39700200"/>
          <a:ext cx="5123134" cy="2171700"/>
        </a:xfrm>
        <a:prstGeom prst="rect">
          <a:avLst/>
        </a:prstGeom>
      </xdr:spPr>
    </xdr:pic>
    <xdr:clientData/>
  </xdr:twoCellAnchor>
  <xdr:twoCellAnchor editAs="oneCell">
    <xdr:from>
      <xdr:col>1</xdr:col>
      <xdr:colOff>1249680</xdr:colOff>
      <xdr:row>225</xdr:row>
      <xdr:rowOff>99060</xdr:rowOff>
    </xdr:from>
    <xdr:to>
      <xdr:col>5</xdr:col>
      <xdr:colOff>464963</xdr:colOff>
      <xdr:row>229</xdr:row>
      <xdr:rowOff>68580</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2"/>
        <a:stretch>
          <a:fillRect/>
        </a:stretch>
      </xdr:blipFill>
      <xdr:spPr>
        <a:xfrm>
          <a:off x="2484120" y="41871900"/>
          <a:ext cx="5707523" cy="701040"/>
        </a:xfrm>
        <a:prstGeom prst="rect">
          <a:avLst/>
        </a:prstGeom>
      </xdr:spPr>
    </xdr:pic>
    <xdr:clientData/>
  </xdr:twoCellAnchor>
  <xdr:twoCellAnchor editAs="oneCell">
    <xdr:from>
      <xdr:col>0</xdr:col>
      <xdr:colOff>83820</xdr:colOff>
      <xdr:row>232</xdr:row>
      <xdr:rowOff>22860</xdr:rowOff>
    </xdr:from>
    <xdr:to>
      <xdr:col>4</xdr:col>
      <xdr:colOff>174081</xdr:colOff>
      <xdr:row>254</xdr:row>
      <xdr:rowOff>68580</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3"/>
        <a:stretch>
          <a:fillRect/>
        </a:stretch>
      </xdr:blipFill>
      <xdr:spPr>
        <a:xfrm>
          <a:off x="83820" y="58254900"/>
          <a:ext cx="7032081" cy="4069080"/>
        </a:xfrm>
        <a:prstGeom prst="rect">
          <a:avLst/>
        </a:prstGeom>
      </xdr:spPr>
    </xdr:pic>
    <xdr:clientData/>
  </xdr:twoCellAnchor>
  <xdr:twoCellAnchor editAs="oneCell">
    <xdr:from>
      <xdr:col>0</xdr:col>
      <xdr:colOff>220980</xdr:colOff>
      <xdr:row>254</xdr:row>
      <xdr:rowOff>91440</xdr:rowOff>
    </xdr:from>
    <xdr:to>
      <xdr:col>4</xdr:col>
      <xdr:colOff>222646</xdr:colOff>
      <xdr:row>289</xdr:row>
      <xdr:rowOff>67642</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4"/>
        <a:stretch>
          <a:fillRect/>
        </a:stretch>
      </xdr:blipFill>
      <xdr:spPr>
        <a:xfrm>
          <a:off x="220980" y="62346840"/>
          <a:ext cx="6943486" cy="6377002"/>
        </a:xfrm>
        <a:prstGeom prst="rect">
          <a:avLst/>
        </a:prstGeom>
      </xdr:spPr>
    </xdr:pic>
    <xdr:clientData/>
  </xdr:twoCellAnchor>
  <xdr:twoCellAnchor editAs="oneCell">
    <xdr:from>
      <xdr:col>0</xdr:col>
      <xdr:colOff>0</xdr:colOff>
      <xdr:row>292</xdr:row>
      <xdr:rowOff>167640</xdr:rowOff>
    </xdr:from>
    <xdr:to>
      <xdr:col>5</xdr:col>
      <xdr:colOff>305329</xdr:colOff>
      <xdr:row>317</xdr:row>
      <xdr:rowOff>163199</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5"/>
        <a:stretch>
          <a:fillRect/>
        </a:stretch>
      </xdr:blipFill>
      <xdr:spPr>
        <a:xfrm>
          <a:off x="0" y="69372480"/>
          <a:ext cx="8032009" cy="4567559"/>
        </a:xfrm>
        <a:prstGeom prst="rect">
          <a:avLst/>
        </a:prstGeom>
      </xdr:spPr>
    </xdr:pic>
    <xdr:clientData/>
  </xdr:twoCellAnchor>
  <xdr:twoCellAnchor editAs="oneCell">
    <xdr:from>
      <xdr:col>0</xdr:col>
      <xdr:colOff>0</xdr:colOff>
      <xdr:row>323</xdr:row>
      <xdr:rowOff>47625</xdr:rowOff>
    </xdr:from>
    <xdr:to>
      <xdr:col>3</xdr:col>
      <xdr:colOff>400941</xdr:colOff>
      <xdr:row>328</xdr:row>
      <xdr:rowOff>114442</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6"/>
        <a:stretch>
          <a:fillRect/>
        </a:stretch>
      </xdr:blipFill>
      <xdr:spPr>
        <a:xfrm>
          <a:off x="0" y="62264925"/>
          <a:ext cx="6382641" cy="1019317"/>
        </a:xfrm>
        <a:prstGeom prst="rect">
          <a:avLst/>
        </a:prstGeom>
      </xdr:spPr>
    </xdr:pic>
    <xdr:clientData/>
  </xdr:twoCellAnchor>
  <xdr:twoCellAnchor editAs="oneCell">
    <xdr:from>
      <xdr:col>0</xdr:col>
      <xdr:colOff>0</xdr:colOff>
      <xdr:row>331</xdr:row>
      <xdr:rowOff>0</xdr:rowOff>
    </xdr:from>
    <xdr:to>
      <xdr:col>2</xdr:col>
      <xdr:colOff>658045</xdr:colOff>
      <xdr:row>348</xdr:row>
      <xdr:rowOff>143347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7"/>
        <a:stretch>
          <a:fillRect/>
        </a:stretch>
      </xdr:blipFill>
      <xdr:spPr>
        <a:xfrm>
          <a:off x="0" y="63741300"/>
          <a:ext cx="5877745" cy="3381847"/>
        </a:xfrm>
        <a:prstGeom prst="rect">
          <a:avLst/>
        </a:prstGeom>
      </xdr:spPr>
    </xdr:pic>
    <xdr:clientData/>
  </xdr:twoCellAnchor>
  <xdr:twoCellAnchor editAs="oneCell">
    <xdr:from>
      <xdr:col>0</xdr:col>
      <xdr:colOff>0</xdr:colOff>
      <xdr:row>357</xdr:row>
      <xdr:rowOff>0</xdr:rowOff>
    </xdr:from>
    <xdr:to>
      <xdr:col>3</xdr:col>
      <xdr:colOff>448572</xdr:colOff>
      <xdr:row>364</xdr:row>
      <xdr:rowOff>76397</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8"/>
        <a:stretch>
          <a:fillRect/>
        </a:stretch>
      </xdr:blipFill>
      <xdr:spPr>
        <a:xfrm>
          <a:off x="0" y="68837175"/>
          <a:ext cx="6430272" cy="1409897"/>
        </a:xfrm>
        <a:prstGeom prst="rect">
          <a:avLst/>
        </a:prstGeom>
      </xdr:spPr>
    </xdr:pic>
    <xdr:clientData/>
  </xdr:twoCellAnchor>
  <xdr:twoCellAnchor editAs="oneCell">
    <xdr:from>
      <xdr:col>0</xdr:col>
      <xdr:colOff>0</xdr:colOff>
      <xdr:row>367</xdr:row>
      <xdr:rowOff>0</xdr:rowOff>
    </xdr:from>
    <xdr:to>
      <xdr:col>3</xdr:col>
      <xdr:colOff>229467</xdr:colOff>
      <xdr:row>376</xdr:row>
      <xdr:rowOff>19292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9"/>
        <a:stretch>
          <a:fillRect/>
        </a:stretch>
      </xdr:blipFill>
      <xdr:spPr>
        <a:xfrm>
          <a:off x="0" y="70742175"/>
          <a:ext cx="6211167" cy="1733792"/>
        </a:xfrm>
        <a:prstGeom prst="rect">
          <a:avLst/>
        </a:prstGeom>
      </xdr:spPr>
    </xdr:pic>
    <xdr:clientData/>
  </xdr:twoCellAnchor>
  <xdr:twoCellAnchor editAs="oneCell">
    <xdr:from>
      <xdr:col>0</xdr:col>
      <xdr:colOff>522514</xdr:colOff>
      <xdr:row>85</xdr:row>
      <xdr:rowOff>119744</xdr:rowOff>
    </xdr:from>
    <xdr:to>
      <xdr:col>6</xdr:col>
      <xdr:colOff>681109</xdr:colOff>
      <xdr:row>117</xdr:row>
      <xdr:rowOff>158353</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0"/>
        <a:stretch>
          <a:fillRect/>
        </a:stretch>
      </xdr:blipFill>
      <xdr:spPr>
        <a:xfrm>
          <a:off x="522514" y="15991115"/>
          <a:ext cx="8660338" cy="5960438"/>
        </a:xfrm>
        <a:prstGeom prst="rect">
          <a:avLst/>
        </a:prstGeom>
      </xdr:spPr>
    </xdr:pic>
    <xdr:clientData/>
  </xdr:twoCellAnchor>
  <xdr:twoCellAnchor editAs="oneCell">
    <xdr:from>
      <xdr:col>1</xdr:col>
      <xdr:colOff>0</xdr:colOff>
      <xdr:row>192</xdr:row>
      <xdr:rowOff>133350</xdr:rowOff>
    </xdr:from>
    <xdr:to>
      <xdr:col>1</xdr:col>
      <xdr:colOff>3562350</xdr:colOff>
      <xdr:row>211</xdr:row>
      <xdr:rowOff>104775</xdr:rowOff>
    </xdr:to>
    <xdr:pic>
      <xdr:nvPicPr>
        <xdr:cNvPr id="10" name="Imagen 9">
          <a:extLst>
            <a:ext uri="{FF2B5EF4-FFF2-40B4-BE49-F238E27FC236}">
              <a16:creationId xmlns:a16="http://schemas.microsoft.com/office/drawing/2014/main" id="{00000000-0008-0000-0200-00000A000000}"/>
            </a:ext>
            <a:ext uri="{147F2762-F138-4A5C-976F-8EAC2B608ADB}">
              <a16:predDERef xmlns:a16="http://schemas.microsoft.com/office/drawing/2014/main" pred="{00000000-0008-0000-0300-000009000000}"/>
            </a:ext>
          </a:extLst>
        </xdr:cNvPr>
        <xdr:cNvPicPr>
          <a:picLocks noChangeAspect="1"/>
        </xdr:cNvPicPr>
      </xdr:nvPicPr>
      <xdr:blipFill>
        <a:blip xmlns:r="http://schemas.openxmlformats.org/officeDocument/2006/relationships" r:embed="rId21"/>
        <a:stretch>
          <a:fillRect/>
        </a:stretch>
      </xdr:blipFill>
      <xdr:spPr>
        <a:xfrm>
          <a:off x="1200150" y="35318700"/>
          <a:ext cx="3562350" cy="34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SGC2/Documentos%20compartidos/3.Riesgos/Riesgos_2024/F-MC-20_Formato_Gestion_Riesgos%20Contrataci&#243;n%20y%20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s "/>
      <sheetName val="Gestión de Riesgos "/>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1?csf=1&amp;web=1&amp;e=X6AWbK" TargetMode="External"/><Relationship Id="rId13" Type="http://schemas.openxmlformats.org/officeDocument/2006/relationships/printerSettings" Target="../printerSettings/printerSettings1.bin"/><Relationship Id="rId18" Type="http://schemas.openxmlformats.org/officeDocument/2006/relationships/comments" Target="../comments1.xml"/><Relationship Id="rId3" Type="http://schemas.openxmlformats.org/officeDocument/2006/relationships/hyperlink" Target="https://indeportesantioquia.sharepoint.com/:f:/r/sites/SGC2/Documentos%20compartidos/3.1%20Evidencias%20deRriegos/Servicio%20al%20Ciudadano/Evidencias%20Riesgos%202025/Riesgos%20de%20Gesti%C3%B3n%202025/SC-RG1-?csf=1&amp;web=1&amp;e=ZuNCyb" TargetMode="External"/><Relationship Id="rId7" Type="http://schemas.openxmlformats.org/officeDocument/2006/relationships/hyperlink" Target="https://indeportesantioquia.sharepoint.com/:f:/r/sites/SGC2/Documentos%20compartidos/3.1%20Evidencias%20deRriegos/Gesti%C3%B3n%20de%20los%20Recursos/Evidencia%20de%20Riesgos%202025/Riesgos%20de%20Gesti%C3%B3n%20y%20Fiscales%202025/RG-2?csf=1&amp;web=1&amp;e=vfG0cR" TargetMode="External"/><Relationship Id="rId12"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5?csf=1&amp;web=1&amp;e=gn7u1y" TargetMode="External"/><Relationship Id="rId17" Type="http://schemas.openxmlformats.org/officeDocument/2006/relationships/image" Target="../media/image1.png"/><Relationship Id="rId2" Type="http://schemas.openxmlformats.org/officeDocument/2006/relationships/hyperlink" Target="https://indeportesantioquia.sharepoint.com/:f:/r/sites/SGC2/Documentos%20compartidos/3.1%20Evidencias%20deRriegos/Servicio%20al%20Ciudadano/Evidencias%20Riesgos%202025/Riesgos%20de%20Gesti%C3%B3n%202025/SC-RG2?csf=1&amp;web=1&amp;e=pJxHA4" TargetMode="External"/><Relationship Id="rId16" Type="http://schemas.openxmlformats.org/officeDocument/2006/relationships/oleObject" Target="../embeddings/oleObject1.bin"/><Relationship Id="rId1" Type="http://schemas.openxmlformats.org/officeDocument/2006/relationships/hyperlink" Target="https://indeportesantioquia.sharepoint.com/:f:/r/sites/SGC2/Documentos%20compartidos/3.1%20Evidencias%20deRriegos/Servicio%20al%20Ciudadano/Evidencias%20Riesgos%202025/Riesgos%20de%20Gesti%C3%B3n%202025/SC-RG1-?csf=1&amp;web=1&amp;e=ZuNCyb" TargetMode="External"/><Relationship Id="rId6" Type="http://schemas.openxmlformats.org/officeDocument/2006/relationships/hyperlink" Target="https://indeportesantioquia.sharepoint.com/:f:/r/sites/SGC2/Documentos%20compartidos/3.1%20Evidencias%20deRriegos/Gesti%C3%B3n%20de%20los%20Recursos/Evidencia%20de%20Riesgos%202025/Riesgos%20de%20Gesti%C3%B3n%20y%20Fiscales%202025/RF-2?csf=1&amp;web=1&amp;e=hC3E0d" TargetMode="External"/><Relationship Id="rId11"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4?csf=1&amp;web=1&amp;e=ohgIqE" TargetMode="External"/><Relationship Id="rId5" Type="http://schemas.openxmlformats.org/officeDocument/2006/relationships/hyperlink" Target="https://indeportesantioquia.sharepoint.com/:f:/r/sites/SGC2/Documentos%20compartidos/3.1%20Evidencias%20deRriegos/Gesti%C3%B3n%20de%20los%20Recursos/Evidencia%20de%20Riesgos%202025/Riesgos%20de%20Gesti%C3%B3n%20y%20Fiscales%202025/RF-1?csf=1&amp;web=1&amp;e=qaryIW" TargetMode="External"/><Relationship Id="rId15" Type="http://schemas.openxmlformats.org/officeDocument/2006/relationships/vmlDrawing" Target="../drawings/vmlDrawing1.vml"/><Relationship Id="rId10"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2?csf=1&amp;web=1&amp;e=IiCJml" TargetMode="External"/><Relationship Id="rId4" Type="http://schemas.openxmlformats.org/officeDocument/2006/relationships/hyperlink" Target="https://indeportesantioquia.sharepoint.com/:f:/r/sites/SGC2/Documentos%20compartidos/3.1%20Evidencias%20deRriegos/Servicio%20al%20Ciudadano/Evidencias%20Riesgos%202025/Riesgos%20de%20Gesti%C3%B3n%202025/SC-RG2?csf=1&amp;web=1&amp;e=pJxHA4" TargetMode="External"/><Relationship Id="rId9"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1?csf=1&amp;web=1&amp;e=X6AWbK"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U390"/>
  <sheetViews>
    <sheetView showGridLines="0" tabSelected="1" view="pageBreakPreview" topLeftCell="A101" zoomScale="80" zoomScaleNormal="80" zoomScaleSheetLayoutView="80" workbookViewId="0">
      <selection activeCell="C17" sqref="C17"/>
    </sheetView>
  </sheetViews>
  <sheetFormatPr baseColWidth="10" defaultColWidth="11.42578125" defaultRowHeight="24" customHeight="1" x14ac:dyDescent="0.25"/>
  <cols>
    <col min="1" max="1" width="26.42578125" customWidth="1"/>
    <col min="2" max="2" width="26.42578125" style="1" customWidth="1"/>
    <col min="3" max="3" width="45.28515625" customWidth="1"/>
    <col min="4" max="4" width="29.28515625" customWidth="1"/>
    <col min="5" max="5" width="38.28515625" customWidth="1"/>
    <col min="6" max="7" width="31.7109375" customWidth="1"/>
    <col min="8" max="8" width="23.28515625" customWidth="1"/>
    <col min="9" max="9" width="31.7109375" customWidth="1"/>
    <col min="10" max="10" width="22.7109375" customWidth="1"/>
    <col min="11" max="11" width="15.85546875" style="151" customWidth="1"/>
    <col min="12" max="12" width="19.28515625" customWidth="1"/>
    <col min="13" max="13" width="11.5703125" style="151" customWidth="1"/>
    <col min="14" max="14" width="16.85546875" customWidth="1"/>
    <col min="15" max="15" width="11.42578125" style="151" customWidth="1"/>
    <col min="16" max="16" width="39.5703125" customWidth="1"/>
    <col min="17" max="17" width="20" style="3" customWidth="1"/>
    <col min="18" max="18" width="20.140625" style="2" customWidth="1"/>
    <col min="19" max="19" width="18.85546875" customWidth="1"/>
    <col min="20" max="20" width="18.140625" customWidth="1"/>
    <col min="21" max="21" width="19.28515625" style="152" customWidth="1"/>
    <col min="22" max="22" width="23.7109375" style="152" customWidth="1"/>
    <col min="23" max="23" width="23.5703125" style="152" customWidth="1"/>
    <col min="24" max="24" width="20.85546875" style="152" customWidth="1"/>
    <col min="25" max="25" width="25.140625" style="152" customWidth="1"/>
    <col min="26" max="26" width="24.42578125" customWidth="1"/>
    <col min="27" max="27" width="23.85546875" customWidth="1"/>
    <col min="28" max="28" width="11.5703125" customWidth="1"/>
    <col min="29" max="29" width="22.140625" customWidth="1"/>
    <col min="30" max="30" width="18.85546875" customWidth="1"/>
    <col min="31" max="31" width="14.7109375" customWidth="1"/>
    <col min="32" max="32" width="11.5703125" customWidth="1"/>
    <col min="33" max="33" width="23.28515625" style="315" customWidth="1"/>
    <col min="34" max="34" width="52.85546875" style="11" customWidth="1"/>
    <col min="35" max="35" width="26.7109375" style="317" customWidth="1"/>
    <col min="36" max="36" width="52.85546875" style="440" customWidth="1"/>
    <col min="37" max="37" width="15.7109375" customWidth="1"/>
    <col min="38" max="38" width="52.85546875" style="11" customWidth="1"/>
    <col min="39" max="39" width="26" customWidth="1"/>
    <col min="40" max="40" width="52.85546875" customWidth="1"/>
    <col min="41" max="41" width="20.85546875" customWidth="1"/>
    <col min="42" max="42" width="52.85546875" customWidth="1"/>
    <col min="43" max="43" width="20.42578125" customWidth="1"/>
    <col min="44" max="44" width="52.85546875" customWidth="1"/>
  </cols>
  <sheetData>
    <row r="1" spans="1:45" ht="15" hidden="1" x14ac:dyDescent="0.25">
      <c r="K1"/>
      <c r="M1"/>
      <c r="O1"/>
      <c r="Q1"/>
      <c r="R1"/>
      <c r="U1"/>
      <c r="V1"/>
      <c r="W1"/>
      <c r="X1"/>
      <c r="Y1"/>
    </row>
    <row r="2" spans="1:45" ht="18" hidden="1" customHeight="1" x14ac:dyDescent="0.25">
      <c r="A2" s="128"/>
      <c r="B2" s="562"/>
      <c r="C2" s="129"/>
      <c r="D2" s="130"/>
      <c r="E2" s="131" t="s">
        <v>0</v>
      </c>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305"/>
      <c r="AH2" s="301"/>
      <c r="AI2" s="318"/>
      <c r="AJ2" s="441"/>
      <c r="AK2" s="132"/>
      <c r="AL2" s="301"/>
      <c r="AM2" s="132"/>
      <c r="AN2" s="132"/>
      <c r="AO2" s="472" t="s">
        <v>1</v>
      </c>
      <c r="AP2" s="472"/>
      <c r="AQ2" s="473"/>
      <c r="AR2" s="133"/>
    </row>
    <row r="3" spans="1:45" ht="14.45" hidden="1" customHeight="1" x14ac:dyDescent="0.25">
      <c r="A3" s="134"/>
      <c r="D3" s="135"/>
      <c r="E3" s="136"/>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305"/>
      <c r="AH3" s="301"/>
      <c r="AI3" s="318"/>
      <c r="AJ3" s="441"/>
      <c r="AK3" s="137"/>
      <c r="AL3" s="301"/>
      <c r="AM3" s="137"/>
      <c r="AN3" s="137"/>
      <c r="AO3" s="472"/>
      <c r="AP3" s="472"/>
      <c r="AQ3" s="473"/>
      <c r="AR3" s="3"/>
    </row>
    <row r="4" spans="1:45" ht="14.45" hidden="1" customHeight="1" x14ac:dyDescent="0.25">
      <c r="A4" s="134"/>
      <c r="D4" s="135"/>
      <c r="E4" s="136"/>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305"/>
      <c r="AH4" s="301"/>
      <c r="AI4" s="318"/>
      <c r="AJ4" s="441"/>
      <c r="AK4" s="137"/>
      <c r="AL4" s="301"/>
      <c r="AM4" s="137"/>
      <c r="AN4" s="137"/>
      <c r="AO4" s="472"/>
      <c r="AP4" s="472"/>
      <c r="AQ4" s="473"/>
      <c r="AR4" s="3"/>
    </row>
    <row r="5" spans="1:45" ht="14.45" customHeight="1" x14ac:dyDescent="0.25">
      <c r="A5" s="134"/>
      <c r="E5" s="480" t="s">
        <v>2</v>
      </c>
      <c r="F5" s="481"/>
      <c r="G5" s="481"/>
      <c r="H5" s="481"/>
      <c r="I5" s="481"/>
      <c r="J5" s="481"/>
      <c r="K5" s="481"/>
      <c r="L5" s="481"/>
      <c r="M5" s="481"/>
      <c r="N5" s="481"/>
      <c r="O5" s="481"/>
      <c r="P5" s="481"/>
      <c r="Q5" s="481"/>
      <c r="R5" s="481"/>
      <c r="S5" s="481"/>
      <c r="T5" s="481"/>
      <c r="U5" s="481"/>
      <c r="V5" s="481"/>
      <c r="W5" s="481"/>
      <c r="X5" s="481"/>
      <c r="Y5" s="481"/>
      <c r="Z5" s="481"/>
      <c r="AA5" s="481"/>
      <c r="AB5" s="481"/>
      <c r="AC5" s="481"/>
      <c r="AD5" s="481"/>
      <c r="AE5" s="481"/>
      <c r="AF5" s="481"/>
      <c r="AG5" s="481"/>
      <c r="AH5" s="481"/>
      <c r="AI5" s="481"/>
      <c r="AJ5" s="481"/>
      <c r="AK5" s="481"/>
      <c r="AL5" s="481"/>
      <c r="AM5" s="481"/>
      <c r="AN5" s="482"/>
      <c r="AO5" s="472"/>
      <c r="AP5" s="472"/>
      <c r="AQ5" s="473"/>
      <c r="AR5" s="476" t="s">
        <v>3</v>
      </c>
    </row>
    <row r="6" spans="1:45" ht="14.45" customHeight="1" x14ac:dyDescent="0.25">
      <c r="A6" s="134"/>
      <c r="E6" s="483"/>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3"/>
      <c r="AO6" s="472"/>
      <c r="AP6" s="472"/>
      <c r="AQ6" s="473"/>
      <c r="AR6" s="477"/>
    </row>
    <row r="7" spans="1:45" ht="14.45" customHeight="1" x14ac:dyDescent="0.25">
      <c r="A7" s="134"/>
      <c r="E7" s="483"/>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3"/>
      <c r="AO7" s="472"/>
      <c r="AP7" s="472"/>
      <c r="AQ7" s="473"/>
      <c r="AR7" s="477"/>
    </row>
    <row r="8" spans="1:45" ht="14.45" customHeight="1" x14ac:dyDescent="0.25">
      <c r="A8" s="134"/>
      <c r="E8" s="483"/>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3"/>
      <c r="AO8" s="472"/>
      <c r="AP8" s="472"/>
      <c r="AQ8" s="473"/>
      <c r="AR8" s="477"/>
    </row>
    <row r="9" spans="1:45" ht="14.45" customHeight="1" x14ac:dyDescent="0.25">
      <c r="A9" s="134"/>
      <c r="E9" s="483"/>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2"/>
      <c r="AF9" s="472"/>
      <c r="AG9" s="472"/>
      <c r="AH9" s="472"/>
      <c r="AI9" s="472"/>
      <c r="AJ9" s="472"/>
      <c r="AK9" s="472"/>
      <c r="AL9" s="472"/>
      <c r="AM9" s="472"/>
      <c r="AN9" s="473"/>
      <c r="AO9" s="472"/>
      <c r="AP9" s="472"/>
      <c r="AQ9" s="473"/>
      <c r="AR9" s="477"/>
    </row>
    <row r="10" spans="1:45" ht="14.45" customHeight="1" x14ac:dyDescent="0.25">
      <c r="A10" s="134"/>
      <c r="E10" s="483"/>
      <c r="F10" s="472"/>
      <c r="G10" s="472"/>
      <c r="H10" s="472"/>
      <c r="I10" s="472"/>
      <c r="J10" s="472"/>
      <c r="K10" s="472"/>
      <c r="L10" s="472"/>
      <c r="M10" s="472"/>
      <c r="N10" s="472"/>
      <c r="O10" s="472"/>
      <c r="P10" s="472"/>
      <c r="Q10" s="472"/>
      <c r="R10" s="472"/>
      <c r="S10" s="472"/>
      <c r="T10" s="472"/>
      <c r="U10" s="472"/>
      <c r="V10" s="472"/>
      <c r="W10" s="472"/>
      <c r="X10" s="472"/>
      <c r="Y10" s="472"/>
      <c r="Z10" s="472"/>
      <c r="AA10" s="472"/>
      <c r="AB10" s="472"/>
      <c r="AC10" s="472"/>
      <c r="AD10" s="472"/>
      <c r="AE10" s="472"/>
      <c r="AF10" s="472"/>
      <c r="AG10" s="472"/>
      <c r="AH10" s="472"/>
      <c r="AI10" s="472"/>
      <c r="AJ10" s="472"/>
      <c r="AK10" s="472"/>
      <c r="AL10" s="472"/>
      <c r="AM10" s="472"/>
      <c r="AN10" s="473"/>
      <c r="AO10" s="472"/>
      <c r="AP10" s="472"/>
      <c r="AQ10" s="473"/>
      <c r="AR10" s="477"/>
    </row>
    <row r="11" spans="1:45" ht="14.45" customHeight="1" x14ac:dyDescent="0.25">
      <c r="A11" s="138"/>
      <c r="B11" s="563"/>
      <c r="C11" s="139"/>
      <c r="D11" s="139"/>
      <c r="E11" s="484"/>
      <c r="F11" s="474"/>
      <c r="G11" s="474"/>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c r="AH11" s="474"/>
      <c r="AI11" s="474"/>
      <c r="AJ11" s="474"/>
      <c r="AK11" s="474"/>
      <c r="AL11" s="474"/>
      <c r="AM11" s="474"/>
      <c r="AN11" s="475"/>
      <c r="AO11" s="474"/>
      <c r="AP11" s="474"/>
      <c r="AQ11" s="475"/>
      <c r="AR11" s="478"/>
    </row>
    <row r="12" spans="1:45" ht="14.45" customHeight="1" x14ac:dyDescent="0.25">
      <c r="K12"/>
      <c r="M12"/>
      <c r="O12"/>
      <c r="Q12"/>
      <c r="R12"/>
      <c r="U12"/>
      <c r="V12"/>
      <c r="W12"/>
      <c r="X12"/>
      <c r="Y12"/>
      <c r="AN12" s="140"/>
      <c r="AO12" s="141"/>
    </row>
    <row r="13" spans="1:45" ht="15" x14ac:dyDescent="0.25">
      <c r="K13"/>
      <c r="M13"/>
      <c r="O13"/>
      <c r="Q13"/>
      <c r="R13"/>
      <c r="U13"/>
      <c r="V13"/>
      <c r="W13"/>
      <c r="X13"/>
      <c r="Y13"/>
    </row>
    <row r="14" spans="1:45" ht="31.9" customHeight="1" x14ac:dyDescent="0.25">
      <c r="A14" s="498" t="s">
        <v>4</v>
      </c>
      <c r="B14" s="499"/>
      <c r="C14" s="499"/>
      <c r="D14" s="499"/>
      <c r="E14" s="499"/>
      <c r="F14" s="499"/>
      <c r="G14" s="499"/>
      <c r="H14" s="499"/>
      <c r="I14" s="499"/>
      <c r="J14" s="502" t="s">
        <v>5</v>
      </c>
      <c r="K14" s="503"/>
      <c r="L14" s="503"/>
      <c r="M14" s="503"/>
      <c r="N14" s="503"/>
      <c r="O14" s="503"/>
      <c r="P14" s="492" t="s">
        <v>6</v>
      </c>
      <c r="Q14" s="493"/>
      <c r="R14" s="493"/>
      <c r="S14" s="493"/>
      <c r="T14" s="493"/>
      <c r="U14" s="493"/>
      <c r="V14" s="493"/>
      <c r="W14" s="493"/>
      <c r="X14" s="493"/>
      <c r="Y14" s="493"/>
      <c r="Z14" s="493"/>
      <c r="AA14" s="493"/>
      <c r="AB14" s="493"/>
      <c r="AC14" s="493"/>
      <c r="AD14" s="493"/>
      <c r="AE14" s="493"/>
      <c r="AF14" s="339"/>
      <c r="AG14" s="485" t="s">
        <v>7</v>
      </c>
      <c r="AH14" s="486"/>
      <c r="AI14" s="486"/>
      <c r="AJ14" s="486"/>
      <c r="AK14" s="486"/>
      <c r="AL14" s="486"/>
      <c r="AM14" s="486"/>
      <c r="AN14" s="486"/>
      <c r="AO14" s="486"/>
      <c r="AP14" s="486"/>
      <c r="AQ14" s="486"/>
      <c r="AR14" s="486"/>
      <c r="AS14" s="506" t="s">
        <v>8</v>
      </c>
    </row>
    <row r="15" spans="1:45" ht="18" customHeight="1" x14ac:dyDescent="0.25">
      <c r="A15" s="500"/>
      <c r="B15" s="501"/>
      <c r="C15" s="501"/>
      <c r="D15" s="501"/>
      <c r="E15" s="501"/>
      <c r="F15" s="501"/>
      <c r="G15" s="501"/>
      <c r="H15" s="501"/>
      <c r="I15" s="501"/>
      <c r="J15" s="504"/>
      <c r="K15" s="505"/>
      <c r="L15" s="505"/>
      <c r="M15" s="505"/>
      <c r="N15" s="505"/>
      <c r="O15" s="505"/>
      <c r="P15" s="489"/>
      <c r="Q15" s="490"/>
      <c r="R15" s="490"/>
      <c r="S15" s="490"/>
      <c r="T15" s="491"/>
      <c r="U15" s="492" t="s">
        <v>9</v>
      </c>
      <c r="V15" s="493"/>
      <c r="W15" s="493"/>
      <c r="X15" s="493"/>
      <c r="Y15" s="493"/>
      <c r="Z15" s="493"/>
      <c r="AA15" s="493"/>
      <c r="AB15" s="493"/>
      <c r="AC15" s="493"/>
      <c r="AD15" s="493"/>
      <c r="AE15" s="493"/>
      <c r="AF15" s="339"/>
      <c r="AG15" s="487"/>
      <c r="AH15" s="488"/>
      <c r="AI15" s="488"/>
      <c r="AJ15" s="488"/>
      <c r="AK15" s="488"/>
      <c r="AL15" s="488"/>
      <c r="AM15" s="488"/>
      <c r="AN15" s="488"/>
      <c r="AO15" s="488"/>
      <c r="AP15" s="488"/>
      <c r="AQ15" s="488"/>
      <c r="AR15" s="488"/>
      <c r="AS15" s="506"/>
    </row>
    <row r="16" spans="1:45" ht="31.9" customHeight="1" x14ac:dyDescent="0.25">
      <c r="A16" s="341"/>
      <c r="B16" s="341"/>
      <c r="C16" s="341"/>
      <c r="D16" s="341"/>
      <c r="E16" s="341"/>
      <c r="F16" s="341"/>
      <c r="G16" s="341"/>
      <c r="H16" s="341"/>
      <c r="I16" s="341"/>
      <c r="J16" s="372"/>
      <c r="K16" s="372"/>
      <c r="L16" s="372"/>
      <c r="M16" s="372"/>
      <c r="N16" s="372"/>
      <c r="O16" s="342"/>
      <c r="P16" s="489" t="s">
        <v>10</v>
      </c>
      <c r="Q16" s="490"/>
      <c r="R16" s="491"/>
      <c r="S16" s="494" t="s">
        <v>11</v>
      </c>
      <c r="T16" s="494"/>
      <c r="U16" s="494" t="s">
        <v>11</v>
      </c>
      <c r="V16" s="494"/>
      <c r="W16" s="495" t="s">
        <v>12</v>
      </c>
      <c r="X16" s="496"/>
      <c r="Y16" s="497"/>
      <c r="Z16" s="343"/>
      <c r="AA16" s="343"/>
      <c r="AB16" s="343"/>
      <c r="AC16" s="343"/>
      <c r="AD16" s="343"/>
      <c r="AE16" s="343"/>
      <c r="AF16" s="340"/>
      <c r="AG16" s="479" t="s">
        <v>13</v>
      </c>
      <c r="AH16" s="479"/>
      <c r="AI16" s="479" t="s">
        <v>14</v>
      </c>
      <c r="AJ16" s="479"/>
      <c r="AK16" s="479" t="s">
        <v>15</v>
      </c>
      <c r="AL16" s="479"/>
      <c r="AM16" s="479" t="s">
        <v>16</v>
      </c>
      <c r="AN16" s="479"/>
      <c r="AO16" s="479" t="s">
        <v>17</v>
      </c>
      <c r="AP16" s="479"/>
      <c r="AQ16" s="479" t="s">
        <v>18</v>
      </c>
      <c r="AR16" s="479"/>
      <c r="AS16" s="506"/>
    </row>
    <row r="17" spans="1:45" ht="175.15" customHeight="1" x14ac:dyDescent="0.25">
      <c r="A17" s="344" t="s">
        <v>19</v>
      </c>
      <c r="B17" s="344" t="s">
        <v>20</v>
      </c>
      <c r="C17" s="344" t="s">
        <v>21</v>
      </c>
      <c r="D17" s="344" t="s">
        <v>22</v>
      </c>
      <c r="E17" s="344" t="s">
        <v>23</v>
      </c>
      <c r="F17" s="344" t="s">
        <v>24</v>
      </c>
      <c r="G17" s="344" t="s">
        <v>25</v>
      </c>
      <c r="H17" s="345" t="s">
        <v>26</v>
      </c>
      <c r="I17" s="345" t="s">
        <v>27</v>
      </c>
      <c r="J17" s="346" t="s">
        <v>28</v>
      </c>
      <c r="K17" s="347" t="s">
        <v>29</v>
      </c>
      <c r="L17" s="346" t="s">
        <v>30</v>
      </c>
      <c r="M17" s="347" t="s">
        <v>31</v>
      </c>
      <c r="N17" s="347" t="s">
        <v>32</v>
      </c>
      <c r="O17" s="348" t="s">
        <v>33</v>
      </c>
      <c r="P17" s="343" t="s">
        <v>34</v>
      </c>
      <c r="Q17" s="343" t="s">
        <v>35</v>
      </c>
      <c r="R17" s="343" t="s">
        <v>36</v>
      </c>
      <c r="S17" s="349" t="s">
        <v>37</v>
      </c>
      <c r="T17" s="349" t="s">
        <v>38</v>
      </c>
      <c r="U17" s="350" t="s">
        <v>39</v>
      </c>
      <c r="V17" s="350" t="s">
        <v>40</v>
      </c>
      <c r="W17" s="349" t="s">
        <v>41</v>
      </c>
      <c r="X17" s="349" t="s">
        <v>42</v>
      </c>
      <c r="Y17" s="349" t="s">
        <v>43</v>
      </c>
      <c r="Z17" s="350" t="s">
        <v>44</v>
      </c>
      <c r="AA17" s="350" t="s">
        <v>45</v>
      </c>
      <c r="AB17" s="350" t="s">
        <v>29</v>
      </c>
      <c r="AC17" s="343" t="s">
        <v>46</v>
      </c>
      <c r="AD17" s="350" t="s">
        <v>31</v>
      </c>
      <c r="AE17" s="350" t="s">
        <v>47</v>
      </c>
      <c r="AF17" s="340" t="s">
        <v>48</v>
      </c>
      <c r="AG17" s="351" t="s">
        <v>49</v>
      </c>
      <c r="AH17" s="373" t="s">
        <v>50</v>
      </c>
      <c r="AI17" s="352" t="s">
        <v>49</v>
      </c>
      <c r="AJ17" s="442" t="s">
        <v>51</v>
      </c>
      <c r="AK17" s="462" t="s">
        <v>49</v>
      </c>
      <c r="AL17" s="373" t="s">
        <v>50</v>
      </c>
      <c r="AM17" s="353" t="s">
        <v>49</v>
      </c>
      <c r="AN17" s="354" t="s">
        <v>50</v>
      </c>
      <c r="AO17" s="354" t="s">
        <v>49</v>
      </c>
      <c r="AP17" s="354" t="s">
        <v>50</v>
      </c>
      <c r="AQ17" s="354" t="s">
        <v>49</v>
      </c>
      <c r="AR17" s="354" t="s">
        <v>50</v>
      </c>
      <c r="AS17" s="506"/>
    </row>
    <row r="18" spans="1:45" ht="177.75" customHeight="1" x14ac:dyDescent="0.25">
      <c r="A18" s="146" t="s">
        <v>52</v>
      </c>
      <c r="B18" s="564" t="s">
        <v>53</v>
      </c>
      <c r="C18" s="146" t="str">
        <f>VLOOKUP(A18,'Fórmulas '!B47:C69,2,FALSE)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D18" s="146" t="str">
        <f>VLOOKUP(A18,'Fórmulas '!$F$47:$G$68,2,FALSE)</f>
        <v>Jefe Oficina Asesora de Planeación</v>
      </c>
      <c r="E18" s="338" t="s">
        <v>54</v>
      </c>
      <c r="F18" s="355" t="s">
        <v>55</v>
      </c>
      <c r="G18" s="312" t="s">
        <v>56</v>
      </c>
      <c r="H18" s="223" t="s">
        <v>57</v>
      </c>
      <c r="I18" s="224" t="s">
        <v>58</v>
      </c>
      <c r="J18" s="225" t="s">
        <v>59</v>
      </c>
      <c r="K18" s="226">
        <v>0.8</v>
      </c>
      <c r="L18" s="225" t="s">
        <v>60</v>
      </c>
      <c r="M18" s="226">
        <v>0.8</v>
      </c>
      <c r="N18" s="227" t="s">
        <v>61</v>
      </c>
      <c r="O18" s="228">
        <v>0.64</v>
      </c>
      <c r="P18" s="237" t="s">
        <v>62</v>
      </c>
      <c r="Q18" s="225" t="s">
        <v>63</v>
      </c>
      <c r="R18" s="225" t="s">
        <v>64</v>
      </c>
      <c r="S18" s="225" t="s">
        <v>65</v>
      </c>
      <c r="T18" s="225" t="s">
        <v>66</v>
      </c>
      <c r="U18" s="229">
        <v>0.25</v>
      </c>
      <c r="V18" s="229">
        <v>0.15</v>
      </c>
      <c r="W18" s="225" t="s">
        <v>67</v>
      </c>
      <c r="X18" s="225" t="s">
        <v>68</v>
      </c>
      <c r="Y18" s="225" t="s">
        <v>69</v>
      </c>
      <c r="Z18" s="230">
        <v>0.36</v>
      </c>
      <c r="AA18" s="231" t="s">
        <v>70</v>
      </c>
      <c r="AB18" s="230">
        <v>0.2</v>
      </c>
      <c r="AC18" s="225" t="s">
        <v>60</v>
      </c>
      <c r="AD18" s="230">
        <v>0.8</v>
      </c>
      <c r="AE18" s="232" t="s">
        <v>71</v>
      </c>
      <c r="AF18" s="293" t="s">
        <v>72</v>
      </c>
      <c r="AG18" s="335"/>
      <c r="AH18" s="312"/>
      <c r="AI18" s="410"/>
      <c r="AJ18" s="435"/>
      <c r="AK18" s="302"/>
      <c r="AL18" s="148"/>
      <c r="AM18" s="158"/>
      <c r="AN18" s="63"/>
      <c r="AO18" s="63"/>
      <c r="AP18" s="77"/>
      <c r="AQ18" s="77"/>
      <c r="AR18" s="77"/>
      <c r="AS18" s="374" t="s">
        <v>74</v>
      </c>
    </row>
    <row r="19" spans="1:45" ht="134.25" customHeight="1" x14ac:dyDescent="0.25">
      <c r="A19" s="146" t="s">
        <v>52</v>
      </c>
      <c r="B19" s="564" t="s">
        <v>75</v>
      </c>
      <c r="C19" s="146" t="str">
        <f>VLOOKUP(A19,'Fórmulas '!B48:C70,2,FALSE)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D19" s="146" t="str">
        <f>VLOOKUP(A19,'Fórmulas '!$F$47:$G$68,2,FALSE)</f>
        <v>Jefe Oficina Asesora de Planeación</v>
      </c>
      <c r="E19" s="234" t="s">
        <v>76</v>
      </c>
      <c r="F19" s="234" t="s">
        <v>77</v>
      </c>
      <c r="G19" s="235" t="s">
        <v>78</v>
      </c>
      <c r="H19" s="236" t="s">
        <v>57</v>
      </c>
      <c r="I19" s="224" t="s">
        <v>58</v>
      </c>
      <c r="J19" s="233" t="s">
        <v>59</v>
      </c>
      <c r="K19" s="226">
        <v>0.8</v>
      </c>
      <c r="L19" s="233" t="s">
        <v>60</v>
      </c>
      <c r="M19" s="226">
        <v>0.8</v>
      </c>
      <c r="N19" s="227" t="s">
        <v>61</v>
      </c>
      <c r="O19" s="228">
        <v>0.64</v>
      </c>
      <c r="P19" s="237" t="s">
        <v>79</v>
      </c>
      <c r="Q19" s="233" t="s">
        <v>80</v>
      </c>
      <c r="R19" s="225" t="s">
        <v>64</v>
      </c>
      <c r="S19" s="233" t="s">
        <v>65</v>
      </c>
      <c r="T19" s="233" t="s">
        <v>66</v>
      </c>
      <c r="U19" s="229">
        <v>0.25</v>
      </c>
      <c r="V19" s="229">
        <v>0.15</v>
      </c>
      <c r="W19" s="225" t="s">
        <v>67</v>
      </c>
      <c r="X19" s="225" t="s">
        <v>68</v>
      </c>
      <c r="Y19" s="225" t="s">
        <v>69</v>
      </c>
      <c r="Z19" s="230">
        <v>0.36</v>
      </c>
      <c r="AA19" s="231" t="s">
        <v>70</v>
      </c>
      <c r="AB19" s="230">
        <v>0.2</v>
      </c>
      <c r="AC19" s="233" t="s">
        <v>60</v>
      </c>
      <c r="AD19" s="230">
        <v>0.8</v>
      </c>
      <c r="AE19" s="232" t="s">
        <v>71</v>
      </c>
      <c r="AF19" s="293" t="s">
        <v>72</v>
      </c>
      <c r="AG19" s="335"/>
      <c r="AH19" s="312"/>
      <c r="AI19" s="302"/>
      <c r="AJ19" s="435"/>
      <c r="AK19" s="302"/>
      <c r="AL19" s="148"/>
      <c r="AM19" s="158"/>
      <c r="AN19" s="63"/>
      <c r="AO19" s="63"/>
      <c r="AP19" s="77"/>
      <c r="AQ19" s="77"/>
      <c r="AR19" s="77"/>
      <c r="AS19" s="374" t="s">
        <v>74</v>
      </c>
    </row>
    <row r="20" spans="1:45" ht="113.25" customHeight="1" x14ac:dyDescent="0.25">
      <c r="A20" s="237" t="s">
        <v>81</v>
      </c>
      <c r="B20" s="565" t="s">
        <v>82</v>
      </c>
      <c r="C20" s="237" t="s">
        <v>83</v>
      </c>
      <c r="D20" s="237" t="s">
        <v>84</v>
      </c>
      <c r="E20" s="238" t="s">
        <v>85</v>
      </c>
      <c r="F20" s="238" t="s">
        <v>86</v>
      </c>
      <c r="G20" s="238" t="s">
        <v>87</v>
      </c>
      <c r="H20" s="273" t="s">
        <v>57</v>
      </c>
      <c r="I20" s="237" t="s">
        <v>58</v>
      </c>
      <c r="J20" s="238" t="s">
        <v>88</v>
      </c>
      <c r="K20" s="239">
        <v>0.6</v>
      </c>
      <c r="L20" s="238" t="s">
        <v>89</v>
      </c>
      <c r="M20" s="239">
        <v>0.6</v>
      </c>
      <c r="N20" s="240" t="s">
        <v>90</v>
      </c>
      <c r="O20" s="241">
        <v>0.36</v>
      </c>
      <c r="P20" s="77" t="s">
        <v>91</v>
      </c>
      <c r="Q20" s="77" t="s">
        <v>92</v>
      </c>
      <c r="R20" s="77" t="s">
        <v>93</v>
      </c>
      <c r="S20" s="238" t="s">
        <v>65</v>
      </c>
      <c r="T20" s="238" t="s">
        <v>66</v>
      </c>
      <c r="U20" s="241">
        <v>0.25</v>
      </c>
      <c r="V20" s="241">
        <v>0.15</v>
      </c>
      <c r="W20" s="238" t="s">
        <v>94</v>
      </c>
      <c r="X20" s="238" t="s">
        <v>68</v>
      </c>
      <c r="Y20" s="238" t="s">
        <v>69</v>
      </c>
      <c r="Z20" s="243">
        <v>0.36</v>
      </c>
      <c r="AA20" s="244" t="s">
        <v>95</v>
      </c>
      <c r="AB20" s="243">
        <v>0.2</v>
      </c>
      <c r="AC20" s="238" t="s">
        <v>96</v>
      </c>
      <c r="AD20" s="243">
        <v>0.4</v>
      </c>
      <c r="AE20" s="245" t="s">
        <v>97</v>
      </c>
      <c r="AF20" s="294" t="s">
        <v>72</v>
      </c>
      <c r="AG20" s="335"/>
      <c r="AH20" s="77"/>
      <c r="AI20" s="302"/>
      <c r="AJ20" s="436"/>
      <c r="AK20" s="302"/>
      <c r="AL20" s="148"/>
      <c r="AM20" s="158"/>
      <c r="AN20" s="63"/>
      <c r="AO20" s="63"/>
      <c r="AP20" s="159"/>
      <c r="AQ20" s="77"/>
      <c r="AR20" s="77"/>
      <c r="AS20" s="374" t="s">
        <v>74</v>
      </c>
    </row>
    <row r="21" spans="1:45" s="1" customFormat="1" ht="157.5" customHeight="1" x14ac:dyDescent="0.25">
      <c r="A21" s="237" t="s">
        <v>81</v>
      </c>
      <c r="B21" s="146" t="s">
        <v>98</v>
      </c>
      <c r="C21" s="237" t="s">
        <v>83</v>
      </c>
      <c r="D21" s="146" t="str">
        <f>VLOOKUP(A22,'Fórmulas '!$F$47:$G$68,2,FALSE)</f>
        <v>Jefe Oficina de Comunicaciones</v>
      </c>
      <c r="E21" s="237" t="s">
        <v>99</v>
      </c>
      <c r="F21" s="238" t="s">
        <v>100</v>
      </c>
      <c r="G21" s="238" t="s">
        <v>101</v>
      </c>
      <c r="H21" s="273" t="s">
        <v>57</v>
      </c>
      <c r="I21" s="237" t="s">
        <v>58</v>
      </c>
      <c r="J21" s="238" t="s">
        <v>88</v>
      </c>
      <c r="K21" s="239">
        <v>0.6</v>
      </c>
      <c r="L21" s="238" t="s">
        <v>89</v>
      </c>
      <c r="M21" s="239">
        <v>0.6</v>
      </c>
      <c r="N21" s="240" t="s">
        <v>90</v>
      </c>
      <c r="O21" s="241">
        <v>0.36</v>
      </c>
      <c r="P21" s="77" t="s">
        <v>102</v>
      </c>
      <c r="Q21" s="159" t="s">
        <v>103</v>
      </c>
      <c r="R21" s="159" t="s">
        <v>104</v>
      </c>
      <c r="S21" s="238" t="s">
        <v>65</v>
      </c>
      <c r="T21" s="238" t="s">
        <v>66</v>
      </c>
      <c r="U21" s="241">
        <v>0.25</v>
      </c>
      <c r="V21" s="241">
        <v>0.15</v>
      </c>
      <c r="W21" s="238" t="s">
        <v>94</v>
      </c>
      <c r="X21" s="238" t="s">
        <v>68</v>
      </c>
      <c r="Y21" s="238" t="s">
        <v>69</v>
      </c>
      <c r="Z21" s="243">
        <v>0.36</v>
      </c>
      <c r="AA21" s="244" t="s">
        <v>95</v>
      </c>
      <c r="AB21" s="243">
        <v>0.2</v>
      </c>
      <c r="AC21" s="238" t="s">
        <v>96</v>
      </c>
      <c r="AD21" s="243">
        <v>0.4</v>
      </c>
      <c r="AE21" s="245" t="s">
        <v>97</v>
      </c>
      <c r="AF21" s="294" t="s">
        <v>72</v>
      </c>
      <c r="AG21" s="335"/>
      <c r="AH21" s="77"/>
      <c r="AI21" s="302"/>
      <c r="AJ21" s="436"/>
      <c r="AK21" s="302"/>
      <c r="AL21" s="148"/>
      <c r="AM21" s="308"/>
      <c r="AN21" s="63"/>
      <c r="AO21" s="63"/>
      <c r="AP21" s="77"/>
      <c r="AQ21" s="77"/>
      <c r="AR21" s="77"/>
      <c r="AS21" s="374" t="s">
        <v>74</v>
      </c>
    </row>
    <row r="22" spans="1:45" s="1" customFormat="1" ht="102" customHeight="1" x14ac:dyDescent="0.25">
      <c r="A22" s="146" t="s">
        <v>81</v>
      </c>
      <c r="B22" s="565" t="s">
        <v>105</v>
      </c>
      <c r="C22" s="237" t="s">
        <v>83</v>
      </c>
      <c r="D22" s="237" t="s">
        <v>84</v>
      </c>
      <c r="E22" s="237" t="s">
        <v>106</v>
      </c>
      <c r="F22" s="238" t="s">
        <v>100</v>
      </c>
      <c r="G22" s="238" t="s">
        <v>107</v>
      </c>
      <c r="H22" s="273" t="s">
        <v>57</v>
      </c>
      <c r="I22" s="237" t="s">
        <v>58</v>
      </c>
      <c r="J22" s="238" t="s">
        <v>88</v>
      </c>
      <c r="K22" s="239">
        <v>0.6</v>
      </c>
      <c r="L22" s="238" t="s">
        <v>89</v>
      </c>
      <c r="M22" s="239">
        <v>0.6</v>
      </c>
      <c r="N22" s="240" t="s">
        <v>90</v>
      </c>
      <c r="O22" s="241">
        <v>0.36</v>
      </c>
      <c r="P22" s="375" t="s">
        <v>108</v>
      </c>
      <c r="Q22" s="238" t="s">
        <v>103</v>
      </c>
      <c r="R22" s="159" t="s">
        <v>109</v>
      </c>
      <c r="S22" s="238" t="s">
        <v>65</v>
      </c>
      <c r="T22" s="238" t="s">
        <v>66</v>
      </c>
      <c r="U22" s="241">
        <v>0.25</v>
      </c>
      <c r="V22" s="241">
        <v>0.15</v>
      </c>
      <c r="W22" s="238" t="s">
        <v>94</v>
      </c>
      <c r="X22" s="238" t="s">
        <v>68</v>
      </c>
      <c r="Y22" s="238" t="s">
        <v>69</v>
      </c>
      <c r="Z22" s="243">
        <v>0.36</v>
      </c>
      <c r="AA22" s="240" t="s">
        <v>88</v>
      </c>
      <c r="AB22" s="243">
        <v>0.4</v>
      </c>
      <c r="AC22" s="238" t="s">
        <v>96</v>
      </c>
      <c r="AD22" s="243">
        <v>0.4</v>
      </c>
      <c r="AE22" s="240" t="s">
        <v>90</v>
      </c>
      <c r="AF22" s="294" t="s">
        <v>72</v>
      </c>
      <c r="AG22" s="335"/>
      <c r="AH22" s="77"/>
      <c r="AI22" s="302"/>
      <c r="AJ22" s="436"/>
      <c r="AK22" s="302"/>
      <c r="AL22" s="148"/>
      <c r="AM22" s="159"/>
      <c r="AN22" s="63"/>
      <c r="AO22" s="63"/>
      <c r="AP22" s="77"/>
      <c r="AQ22" s="77"/>
      <c r="AR22" s="77"/>
      <c r="AS22" s="374" t="s">
        <v>74</v>
      </c>
    </row>
    <row r="23" spans="1:45" s="1" customFormat="1" ht="140.25" customHeight="1" x14ac:dyDescent="0.25">
      <c r="A23" s="146" t="s">
        <v>110</v>
      </c>
      <c r="B23" s="566" t="s">
        <v>111</v>
      </c>
      <c r="C23" s="214" t="s">
        <v>112</v>
      </c>
      <c r="D23" s="214" t="s">
        <v>113</v>
      </c>
      <c r="E23" s="263" t="s">
        <v>114</v>
      </c>
      <c r="F23" s="242" t="s">
        <v>115</v>
      </c>
      <c r="G23" s="263" t="s">
        <v>116</v>
      </c>
      <c r="H23" s="263" t="s">
        <v>57</v>
      </c>
      <c r="I23" s="214" t="s">
        <v>58</v>
      </c>
      <c r="J23" s="204" t="s">
        <v>88</v>
      </c>
      <c r="K23" s="246">
        <v>0.6</v>
      </c>
      <c r="L23" s="204" t="s">
        <v>89</v>
      </c>
      <c r="M23" s="246">
        <v>0.6</v>
      </c>
      <c r="N23" s="247" t="s">
        <v>90</v>
      </c>
      <c r="O23" s="248">
        <v>0.36</v>
      </c>
      <c r="P23" s="375" t="s">
        <v>117</v>
      </c>
      <c r="Q23" s="233" t="s">
        <v>118</v>
      </c>
      <c r="R23" s="225" t="s">
        <v>119</v>
      </c>
      <c r="S23" s="204" t="s">
        <v>65</v>
      </c>
      <c r="T23" s="204" t="s">
        <v>66</v>
      </c>
      <c r="U23" s="248">
        <v>0.25</v>
      </c>
      <c r="V23" s="248">
        <v>0.15</v>
      </c>
      <c r="W23" s="204" t="s">
        <v>94</v>
      </c>
      <c r="X23" s="204" t="s">
        <v>68</v>
      </c>
      <c r="Y23" s="204" t="s">
        <v>69</v>
      </c>
      <c r="Z23" s="249">
        <v>0.36</v>
      </c>
      <c r="AA23" s="250" t="s">
        <v>95</v>
      </c>
      <c r="AB23" s="249">
        <v>0.2</v>
      </c>
      <c r="AC23" s="204" t="s">
        <v>96</v>
      </c>
      <c r="AD23" s="249">
        <v>0.4</v>
      </c>
      <c r="AE23" s="251" t="s">
        <v>97</v>
      </c>
      <c r="AF23" s="295" t="s">
        <v>72</v>
      </c>
      <c r="AG23" s="335"/>
      <c r="AH23" s="77"/>
      <c r="AI23" s="302"/>
      <c r="AJ23" s="435"/>
      <c r="AK23" s="302"/>
      <c r="AL23" s="148"/>
      <c r="AM23" s="159"/>
      <c r="AN23" s="63"/>
      <c r="AO23" s="106"/>
      <c r="AP23" s="77"/>
      <c r="AQ23" s="77"/>
      <c r="AR23" s="77"/>
      <c r="AS23" s="374" t="s">
        <v>74</v>
      </c>
    </row>
    <row r="24" spans="1:45" s="1" customFormat="1" ht="141.75" customHeight="1" x14ac:dyDescent="0.25">
      <c r="A24" s="146" t="s">
        <v>110</v>
      </c>
      <c r="B24" s="566" t="s">
        <v>120</v>
      </c>
      <c r="C24" s="214" t="s">
        <v>112</v>
      </c>
      <c r="D24" s="214" t="s">
        <v>113</v>
      </c>
      <c r="E24" s="357" t="s">
        <v>121</v>
      </c>
      <c r="F24" s="272" t="s">
        <v>122</v>
      </c>
      <c r="G24" s="204" t="s">
        <v>123</v>
      </c>
      <c r="H24" s="263" t="s">
        <v>57</v>
      </c>
      <c r="I24" s="321" t="s">
        <v>124</v>
      </c>
      <c r="J24" s="204" t="s">
        <v>88</v>
      </c>
      <c r="K24" s="249">
        <v>0.6</v>
      </c>
      <c r="L24" s="204" t="s">
        <v>89</v>
      </c>
      <c r="M24" s="249">
        <v>0.6</v>
      </c>
      <c r="N24" s="247" t="s">
        <v>90</v>
      </c>
      <c r="O24" s="248">
        <v>0.36</v>
      </c>
      <c r="P24" s="376" t="s">
        <v>125</v>
      </c>
      <c r="Q24" s="252" t="s">
        <v>118</v>
      </c>
      <c r="R24" s="204" t="s">
        <v>126</v>
      </c>
      <c r="S24" s="204" t="s">
        <v>65</v>
      </c>
      <c r="T24" s="204" t="s">
        <v>66</v>
      </c>
      <c r="U24" s="248">
        <v>0.25</v>
      </c>
      <c r="V24" s="248">
        <v>0.15</v>
      </c>
      <c r="W24" s="204" t="s">
        <v>94</v>
      </c>
      <c r="X24" s="204" t="s">
        <v>68</v>
      </c>
      <c r="Y24" s="204" t="s">
        <v>69</v>
      </c>
      <c r="Z24" s="249">
        <v>0.36</v>
      </c>
      <c r="AA24" s="250" t="s">
        <v>95</v>
      </c>
      <c r="AB24" s="249">
        <v>0.2</v>
      </c>
      <c r="AC24" s="204" t="s">
        <v>96</v>
      </c>
      <c r="AD24" s="249">
        <v>0.4</v>
      </c>
      <c r="AE24" s="251" t="s">
        <v>97</v>
      </c>
      <c r="AF24" s="295" t="s">
        <v>72</v>
      </c>
      <c r="AG24" s="335"/>
      <c r="AH24" s="77"/>
      <c r="AI24" s="302"/>
      <c r="AJ24" s="435"/>
      <c r="AK24" s="302"/>
      <c r="AL24" s="77"/>
      <c r="AM24" s="162"/>
      <c r="AN24" s="170"/>
      <c r="AO24" s="147"/>
      <c r="AP24" s="77"/>
      <c r="AQ24" s="147"/>
      <c r="AR24" s="147"/>
      <c r="AS24" s="374" t="s">
        <v>74</v>
      </c>
    </row>
    <row r="25" spans="1:45" s="1" customFormat="1" ht="100.5" customHeight="1" x14ac:dyDescent="0.25">
      <c r="A25" s="163" t="s">
        <v>110</v>
      </c>
      <c r="B25" s="566" t="s">
        <v>127</v>
      </c>
      <c r="C25" s="214" t="s">
        <v>112</v>
      </c>
      <c r="D25" s="214" t="s">
        <v>113</v>
      </c>
      <c r="E25" s="263" t="s">
        <v>128</v>
      </c>
      <c r="F25" s="242" t="s">
        <v>129</v>
      </c>
      <c r="G25" s="238" t="s">
        <v>130</v>
      </c>
      <c r="H25" s="224" t="s">
        <v>57</v>
      </c>
      <c r="I25" s="214" t="s">
        <v>58</v>
      </c>
      <c r="J25" s="204" t="s">
        <v>88</v>
      </c>
      <c r="K25" s="249">
        <v>0.6</v>
      </c>
      <c r="L25" s="204" t="s">
        <v>89</v>
      </c>
      <c r="M25" s="249">
        <v>0.6</v>
      </c>
      <c r="N25" s="247" t="s">
        <v>90</v>
      </c>
      <c r="O25" s="248">
        <v>0.36</v>
      </c>
      <c r="P25" s="376" t="s">
        <v>131</v>
      </c>
      <c r="Q25" s="252" t="s">
        <v>118</v>
      </c>
      <c r="R25" s="204" t="s">
        <v>132</v>
      </c>
      <c r="S25" s="204" t="s">
        <v>65</v>
      </c>
      <c r="T25" s="204" t="s">
        <v>66</v>
      </c>
      <c r="U25" s="248">
        <v>0.25</v>
      </c>
      <c r="V25" s="248">
        <v>0.15</v>
      </c>
      <c r="W25" s="204" t="s">
        <v>94</v>
      </c>
      <c r="X25" s="204" t="s">
        <v>68</v>
      </c>
      <c r="Y25" s="204" t="s">
        <v>69</v>
      </c>
      <c r="Z25" s="249">
        <v>0.36</v>
      </c>
      <c r="AA25" s="250" t="s">
        <v>95</v>
      </c>
      <c r="AB25" s="249">
        <v>0.2</v>
      </c>
      <c r="AC25" s="204" t="s">
        <v>96</v>
      </c>
      <c r="AD25" s="249">
        <v>0.4</v>
      </c>
      <c r="AE25" s="251" t="s">
        <v>97</v>
      </c>
      <c r="AF25" s="295" t="s">
        <v>72</v>
      </c>
      <c r="AG25" s="335"/>
      <c r="AH25" s="312"/>
      <c r="AI25" s="302"/>
      <c r="AJ25" s="435"/>
      <c r="AK25" s="302"/>
      <c r="AL25" s="460"/>
      <c r="AM25" s="162"/>
      <c r="AN25" s="356"/>
      <c r="AO25" s="147"/>
      <c r="AP25" s="77"/>
      <c r="AQ25" s="147"/>
      <c r="AR25" s="147"/>
      <c r="AS25" s="374" t="s">
        <v>74</v>
      </c>
    </row>
    <row r="26" spans="1:45" s="1" customFormat="1" ht="87" customHeight="1" x14ac:dyDescent="0.25">
      <c r="A26" s="214" t="s">
        <v>133</v>
      </c>
      <c r="B26" s="567" t="s">
        <v>134</v>
      </c>
      <c r="C26" s="214" t="s">
        <v>135</v>
      </c>
      <c r="D26" s="214" t="s">
        <v>136</v>
      </c>
      <c r="E26" s="214" t="s">
        <v>137</v>
      </c>
      <c r="F26" s="214" t="s">
        <v>138</v>
      </c>
      <c r="G26" s="214" t="s">
        <v>139</v>
      </c>
      <c r="H26" s="214" t="s">
        <v>140</v>
      </c>
      <c r="I26" s="214" t="s">
        <v>58</v>
      </c>
      <c r="J26" s="214" t="s">
        <v>88</v>
      </c>
      <c r="K26" s="259">
        <v>0.6</v>
      </c>
      <c r="L26" s="214" t="s">
        <v>89</v>
      </c>
      <c r="M26" s="259">
        <v>0.6</v>
      </c>
      <c r="N26" s="260" t="s">
        <v>90</v>
      </c>
      <c r="O26" s="259">
        <v>0.36</v>
      </c>
      <c r="P26" s="214" t="s">
        <v>141</v>
      </c>
      <c r="Q26" s="224" t="s">
        <v>142</v>
      </c>
      <c r="R26" s="224" t="s">
        <v>143</v>
      </c>
      <c r="S26" s="214" t="s">
        <v>65</v>
      </c>
      <c r="T26" s="214" t="s">
        <v>66</v>
      </c>
      <c r="U26" s="259">
        <v>0.25</v>
      </c>
      <c r="V26" s="259">
        <v>0.15</v>
      </c>
      <c r="W26" s="214" t="s">
        <v>94</v>
      </c>
      <c r="X26" s="214" t="s">
        <v>68</v>
      </c>
      <c r="Y26" s="214" t="s">
        <v>69</v>
      </c>
      <c r="Z26" s="259">
        <v>0.36</v>
      </c>
      <c r="AA26" s="261" t="s">
        <v>95</v>
      </c>
      <c r="AB26" s="259">
        <v>0.2</v>
      </c>
      <c r="AC26" s="214" t="s">
        <v>89</v>
      </c>
      <c r="AD26" s="259">
        <v>0.6</v>
      </c>
      <c r="AE26" s="262" t="s">
        <v>90</v>
      </c>
      <c r="AF26" s="275" t="s">
        <v>72</v>
      </c>
      <c r="AG26" s="357"/>
      <c r="AH26" s="77"/>
      <c r="AI26" s="302"/>
      <c r="AJ26" s="436"/>
      <c r="AK26" s="470"/>
      <c r="AL26" s="471"/>
      <c r="AM26" s="308"/>
      <c r="AN26" s="147"/>
      <c r="AO26" s="147"/>
      <c r="AP26" s="147"/>
      <c r="AQ26" s="147"/>
      <c r="AR26" s="147"/>
      <c r="AS26" s="374" t="s">
        <v>74</v>
      </c>
    </row>
    <row r="27" spans="1:45" s="1" customFormat="1" ht="136.5" customHeight="1" x14ac:dyDescent="0.25">
      <c r="A27" s="146" t="s">
        <v>144</v>
      </c>
      <c r="B27" s="564" t="s">
        <v>145</v>
      </c>
      <c r="C27" s="214" t="s">
        <v>146</v>
      </c>
      <c r="D27" s="214" t="s">
        <v>147</v>
      </c>
      <c r="E27" s="224" t="s">
        <v>148</v>
      </c>
      <c r="F27" s="224" t="s">
        <v>149</v>
      </c>
      <c r="G27" s="224" t="s">
        <v>150</v>
      </c>
      <c r="H27" s="214" t="s">
        <v>140</v>
      </c>
      <c r="I27" s="224" t="s">
        <v>58</v>
      </c>
      <c r="J27" s="263" t="s">
        <v>59</v>
      </c>
      <c r="K27" s="230">
        <v>0.8</v>
      </c>
      <c r="L27" s="236" t="s">
        <v>60</v>
      </c>
      <c r="M27" s="230">
        <v>0.8</v>
      </c>
      <c r="N27" s="227" t="s">
        <v>61</v>
      </c>
      <c r="O27" s="229">
        <v>0.64</v>
      </c>
      <c r="P27" s="376" t="s">
        <v>151</v>
      </c>
      <c r="Q27" s="204" t="s">
        <v>152</v>
      </c>
      <c r="R27" s="77" t="s">
        <v>153</v>
      </c>
      <c r="S27" s="263" t="s">
        <v>65</v>
      </c>
      <c r="T27" s="236" t="s">
        <v>66</v>
      </c>
      <c r="U27" s="248">
        <v>0.25</v>
      </c>
      <c r="V27" s="229">
        <v>0.15</v>
      </c>
      <c r="W27" s="236" t="s">
        <v>94</v>
      </c>
      <c r="X27" s="236" t="s">
        <v>68</v>
      </c>
      <c r="Y27" s="236" t="s">
        <v>69</v>
      </c>
      <c r="Z27" s="249">
        <v>0.48</v>
      </c>
      <c r="AA27" s="247" t="s">
        <v>88</v>
      </c>
      <c r="AB27" s="230">
        <v>0.4</v>
      </c>
      <c r="AC27" s="204" t="s">
        <v>89</v>
      </c>
      <c r="AD27" s="249">
        <v>0.6</v>
      </c>
      <c r="AE27" s="247" t="s">
        <v>90</v>
      </c>
      <c r="AF27" s="296" t="s">
        <v>72</v>
      </c>
      <c r="AG27" s="335"/>
      <c r="AH27" s="77"/>
      <c r="AI27" s="302"/>
      <c r="AJ27" s="437"/>
      <c r="AK27" s="302"/>
      <c r="AL27" s="77"/>
      <c r="AM27" s="308"/>
      <c r="AN27" s="147"/>
      <c r="AO27" s="147"/>
      <c r="AP27" s="147"/>
      <c r="AQ27" s="147"/>
      <c r="AR27" s="147"/>
      <c r="AS27" s="374" t="s">
        <v>74</v>
      </c>
    </row>
    <row r="28" spans="1:45" s="1" customFormat="1" ht="128.25" customHeight="1" x14ac:dyDescent="0.25">
      <c r="A28" s="214" t="s">
        <v>144</v>
      </c>
      <c r="B28" s="564" t="s">
        <v>154</v>
      </c>
      <c r="C28" s="214" t="s">
        <v>146</v>
      </c>
      <c r="D28" s="214" t="s">
        <v>147</v>
      </c>
      <c r="E28" s="258" t="s">
        <v>155</v>
      </c>
      <c r="F28" s="258" t="s">
        <v>156</v>
      </c>
      <c r="G28" s="258" t="s">
        <v>157</v>
      </c>
      <c r="H28" s="214" t="s">
        <v>140</v>
      </c>
      <c r="I28" s="224" t="s">
        <v>58</v>
      </c>
      <c r="J28" s="264" t="s">
        <v>158</v>
      </c>
      <c r="K28" s="266">
        <v>0.2</v>
      </c>
      <c r="L28" s="265" t="s">
        <v>60</v>
      </c>
      <c r="M28" s="266">
        <v>0.4</v>
      </c>
      <c r="N28" s="251" t="s">
        <v>97</v>
      </c>
      <c r="O28" s="267">
        <v>0.08</v>
      </c>
      <c r="P28" s="202" t="s">
        <v>159</v>
      </c>
      <c r="Q28" s="202" t="s">
        <v>152</v>
      </c>
      <c r="R28" s="202" t="s">
        <v>160</v>
      </c>
      <c r="S28" s="264" t="s">
        <v>65</v>
      </c>
      <c r="T28" s="265" t="s">
        <v>66</v>
      </c>
      <c r="U28" s="255">
        <v>0.25</v>
      </c>
      <c r="V28" s="267">
        <v>0.15</v>
      </c>
      <c r="W28" s="265" t="s">
        <v>94</v>
      </c>
      <c r="X28" s="265" t="s">
        <v>68</v>
      </c>
      <c r="Y28" s="265" t="s">
        <v>69</v>
      </c>
      <c r="Z28" s="254">
        <v>0.12</v>
      </c>
      <c r="AA28" s="269" t="s">
        <v>161</v>
      </c>
      <c r="AB28" s="266">
        <v>0.4</v>
      </c>
      <c r="AC28" s="204" t="s">
        <v>89</v>
      </c>
      <c r="AD28" s="249">
        <v>0.6</v>
      </c>
      <c r="AE28" s="268" t="s">
        <v>162</v>
      </c>
      <c r="AF28" s="297" t="s">
        <v>72</v>
      </c>
      <c r="AG28" s="335"/>
      <c r="AH28" s="77"/>
      <c r="AI28" s="302"/>
      <c r="AJ28" s="435"/>
      <c r="AK28" s="302"/>
      <c r="AL28" s="77"/>
      <c r="AM28" s="308"/>
      <c r="AN28" s="147"/>
      <c r="AO28" s="147"/>
      <c r="AP28" s="147"/>
      <c r="AQ28" s="147"/>
      <c r="AR28" s="147"/>
      <c r="AS28" s="374" t="s">
        <v>74</v>
      </c>
    </row>
    <row r="29" spans="1:45" s="1" customFormat="1" ht="132.75" customHeight="1" x14ac:dyDescent="0.25">
      <c r="A29" s="214" t="s">
        <v>144</v>
      </c>
      <c r="B29" s="564" t="s">
        <v>163</v>
      </c>
      <c r="C29" s="214" t="s">
        <v>146</v>
      </c>
      <c r="D29" s="214" t="s">
        <v>147</v>
      </c>
      <c r="E29" s="258" t="s">
        <v>164</v>
      </c>
      <c r="F29" s="258" t="s">
        <v>165</v>
      </c>
      <c r="G29" s="257" t="s">
        <v>166</v>
      </c>
      <c r="H29" s="214" t="s">
        <v>140</v>
      </c>
      <c r="I29" s="258" t="s">
        <v>167</v>
      </c>
      <c r="J29" s="264" t="s">
        <v>59</v>
      </c>
      <c r="K29" s="266">
        <v>0.8</v>
      </c>
      <c r="L29" s="265" t="s">
        <v>60</v>
      </c>
      <c r="M29" s="266">
        <v>0.8</v>
      </c>
      <c r="N29" s="227" t="s">
        <v>61</v>
      </c>
      <c r="O29" s="267">
        <v>0.64</v>
      </c>
      <c r="P29" s="376" t="s">
        <v>168</v>
      </c>
      <c r="Q29" s="264" t="s">
        <v>169</v>
      </c>
      <c r="R29" s="256" t="s">
        <v>170</v>
      </c>
      <c r="S29" s="264" t="s">
        <v>65</v>
      </c>
      <c r="T29" s="265" t="s">
        <v>66</v>
      </c>
      <c r="U29" s="255">
        <v>0.25</v>
      </c>
      <c r="V29" s="267">
        <v>0.15</v>
      </c>
      <c r="W29" s="265" t="s">
        <v>94</v>
      </c>
      <c r="X29" s="265" t="s">
        <v>68</v>
      </c>
      <c r="Y29" s="265" t="s">
        <v>69</v>
      </c>
      <c r="Z29" s="254">
        <v>0.12</v>
      </c>
      <c r="AA29" s="269" t="s">
        <v>161</v>
      </c>
      <c r="AB29" s="266">
        <v>0.2</v>
      </c>
      <c r="AC29" s="265" t="s">
        <v>171</v>
      </c>
      <c r="AD29" s="249">
        <v>0.6</v>
      </c>
      <c r="AE29" s="268" t="s">
        <v>162</v>
      </c>
      <c r="AF29" s="297" t="s">
        <v>72</v>
      </c>
      <c r="AG29" s="335"/>
      <c r="AH29" s="312"/>
      <c r="AI29" s="302"/>
      <c r="AJ29" s="443"/>
      <c r="AK29" s="302"/>
      <c r="AL29" s="148"/>
      <c r="AM29" s="159"/>
      <c r="AN29" s="77"/>
      <c r="AO29" s="220"/>
      <c r="AP29" s="167"/>
      <c r="AQ29" s="167"/>
      <c r="AR29" s="167"/>
      <c r="AS29" s="374" t="s">
        <v>74</v>
      </c>
    </row>
    <row r="30" spans="1:45" s="1" customFormat="1" ht="146.25" customHeight="1" x14ac:dyDescent="0.25">
      <c r="A30" s="214" t="s">
        <v>144</v>
      </c>
      <c r="B30" s="564" t="s">
        <v>172</v>
      </c>
      <c r="C30" s="214" t="s">
        <v>146</v>
      </c>
      <c r="D30" s="214" t="s">
        <v>147</v>
      </c>
      <c r="E30" s="270" t="s">
        <v>173</v>
      </c>
      <c r="F30" s="242" t="s">
        <v>174</v>
      </c>
      <c r="G30" s="253" t="s">
        <v>175</v>
      </c>
      <c r="H30" s="214" t="s">
        <v>140</v>
      </c>
      <c r="I30" s="258" t="s">
        <v>58</v>
      </c>
      <c r="J30" s="264" t="s">
        <v>158</v>
      </c>
      <c r="K30" s="266">
        <v>0.2</v>
      </c>
      <c r="L30" s="265" t="s">
        <v>89</v>
      </c>
      <c r="M30" s="266">
        <v>0.6</v>
      </c>
      <c r="N30" s="247" t="s">
        <v>90</v>
      </c>
      <c r="O30" s="267">
        <v>0.12</v>
      </c>
      <c r="P30" s="376" t="s">
        <v>176</v>
      </c>
      <c r="Q30" s="264" t="s">
        <v>169</v>
      </c>
      <c r="R30" s="256" t="s">
        <v>170</v>
      </c>
      <c r="S30" s="264" t="s">
        <v>65</v>
      </c>
      <c r="T30" s="265" t="s">
        <v>66</v>
      </c>
      <c r="U30" s="255">
        <v>0.25</v>
      </c>
      <c r="V30" s="267">
        <v>0.15</v>
      </c>
      <c r="W30" s="265" t="s">
        <v>94</v>
      </c>
      <c r="X30" s="265" t="s">
        <v>68</v>
      </c>
      <c r="Y30" s="265" t="s">
        <v>69</v>
      </c>
      <c r="Z30" s="254">
        <v>0.12</v>
      </c>
      <c r="AA30" s="269" t="s">
        <v>161</v>
      </c>
      <c r="AB30" s="266">
        <v>0.2</v>
      </c>
      <c r="AC30" s="265" t="s">
        <v>171</v>
      </c>
      <c r="AD30" s="249">
        <v>0.2</v>
      </c>
      <c r="AE30" s="251" t="s">
        <v>97</v>
      </c>
      <c r="AF30" s="297" t="s">
        <v>72</v>
      </c>
      <c r="AG30" s="335"/>
      <c r="AH30" s="312"/>
      <c r="AI30" s="302"/>
      <c r="AJ30" s="436"/>
      <c r="AK30" s="302"/>
      <c r="AL30" s="148"/>
      <c r="AM30" s="159"/>
      <c r="AN30" s="77"/>
      <c r="AO30" s="147"/>
      <c r="AP30" s="167"/>
      <c r="AQ30" s="167"/>
      <c r="AR30" s="167"/>
      <c r="AS30" s="374" t="s">
        <v>74</v>
      </c>
    </row>
    <row r="31" spans="1:45" s="1" customFormat="1" ht="111" customHeight="1" x14ac:dyDescent="0.25">
      <c r="A31" s="214" t="s">
        <v>144</v>
      </c>
      <c r="B31" s="564" t="s">
        <v>177</v>
      </c>
      <c r="C31" s="214" t="s">
        <v>146</v>
      </c>
      <c r="D31" s="214" t="s">
        <v>147</v>
      </c>
      <c r="E31" s="271" t="s">
        <v>178</v>
      </c>
      <c r="F31" s="272" t="s">
        <v>179</v>
      </c>
      <c r="G31" s="253" t="s">
        <v>180</v>
      </c>
      <c r="H31" s="214" t="s">
        <v>140</v>
      </c>
      <c r="I31" s="258" t="s">
        <v>58</v>
      </c>
      <c r="J31" s="264" t="s">
        <v>158</v>
      </c>
      <c r="K31" s="266">
        <v>0.2</v>
      </c>
      <c r="L31" s="265" t="s">
        <v>181</v>
      </c>
      <c r="M31" s="266">
        <v>1</v>
      </c>
      <c r="N31" s="268" t="s">
        <v>162</v>
      </c>
      <c r="O31" s="267">
        <v>0.2</v>
      </c>
      <c r="P31" s="377" t="s">
        <v>182</v>
      </c>
      <c r="Q31" s="264" t="s">
        <v>183</v>
      </c>
      <c r="R31" s="256" t="s">
        <v>184</v>
      </c>
      <c r="S31" s="264" t="s">
        <v>65</v>
      </c>
      <c r="T31" s="265" t="s">
        <v>185</v>
      </c>
      <c r="U31" s="255">
        <v>0.15</v>
      </c>
      <c r="V31" s="267">
        <v>0.15</v>
      </c>
      <c r="W31" s="265" t="s">
        <v>94</v>
      </c>
      <c r="X31" s="265" t="s">
        <v>186</v>
      </c>
      <c r="Y31" s="265" t="s">
        <v>69</v>
      </c>
      <c r="Z31" s="254">
        <v>0.14000000000000001</v>
      </c>
      <c r="AA31" s="269" t="s">
        <v>161</v>
      </c>
      <c r="AB31" s="266">
        <v>0.2</v>
      </c>
      <c r="AC31" s="265" t="s">
        <v>171</v>
      </c>
      <c r="AD31" s="249">
        <v>0.2</v>
      </c>
      <c r="AE31" s="251" t="s">
        <v>97</v>
      </c>
      <c r="AF31" s="297" t="s">
        <v>72</v>
      </c>
      <c r="AG31" s="335"/>
      <c r="AH31" s="312"/>
      <c r="AI31" s="302"/>
      <c r="AJ31" s="444"/>
      <c r="AK31" s="302"/>
      <c r="AL31" s="148"/>
      <c r="AM31" s="159"/>
      <c r="AN31" s="77"/>
      <c r="AO31" s="147"/>
      <c r="AP31" s="216"/>
      <c r="AQ31" s="217"/>
      <c r="AR31" s="217"/>
      <c r="AS31" s="374" t="s">
        <v>74</v>
      </c>
    </row>
    <row r="32" spans="1:45" s="1" customFormat="1" ht="151.5" customHeight="1" x14ac:dyDescent="0.25">
      <c r="A32" s="214" t="s">
        <v>144</v>
      </c>
      <c r="B32" s="564" t="s">
        <v>187</v>
      </c>
      <c r="C32" s="214" t="s">
        <v>146</v>
      </c>
      <c r="D32" s="214" t="s">
        <v>147</v>
      </c>
      <c r="E32" s="270" t="s">
        <v>188</v>
      </c>
      <c r="F32" s="242" t="s">
        <v>189</v>
      </c>
      <c r="G32" s="238" t="s">
        <v>190</v>
      </c>
      <c r="H32" s="214" t="s">
        <v>140</v>
      </c>
      <c r="I32" s="258" t="s">
        <v>58</v>
      </c>
      <c r="J32" s="264" t="s">
        <v>59</v>
      </c>
      <c r="K32" s="266">
        <v>0.8</v>
      </c>
      <c r="L32" s="265" t="s">
        <v>89</v>
      </c>
      <c r="M32" s="266">
        <v>0.6</v>
      </c>
      <c r="N32" s="227" t="s">
        <v>61</v>
      </c>
      <c r="O32" s="267">
        <v>0.48</v>
      </c>
      <c r="P32" s="77" t="s">
        <v>191</v>
      </c>
      <c r="Q32" s="264" t="s">
        <v>183</v>
      </c>
      <c r="R32" s="264" t="s">
        <v>192</v>
      </c>
      <c r="S32" s="264" t="s">
        <v>65</v>
      </c>
      <c r="T32" s="265" t="s">
        <v>66</v>
      </c>
      <c r="U32" s="255">
        <v>0.25</v>
      </c>
      <c r="V32" s="267">
        <v>0.15</v>
      </c>
      <c r="W32" s="265" t="s">
        <v>94</v>
      </c>
      <c r="X32" s="265" t="s">
        <v>186</v>
      </c>
      <c r="Y32" s="265" t="s">
        <v>69</v>
      </c>
      <c r="Z32" s="254">
        <v>0.48</v>
      </c>
      <c r="AA32" s="247" t="s">
        <v>88</v>
      </c>
      <c r="AB32" s="266">
        <v>0.2</v>
      </c>
      <c r="AC32" s="265" t="s">
        <v>171</v>
      </c>
      <c r="AD32" s="249">
        <v>0.2</v>
      </c>
      <c r="AE32" s="251" t="s">
        <v>97</v>
      </c>
      <c r="AF32" s="297" t="s">
        <v>72</v>
      </c>
      <c r="AG32" s="335"/>
      <c r="AH32" s="312"/>
      <c r="AI32" s="302"/>
      <c r="AJ32" s="445"/>
      <c r="AK32" s="302"/>
      <c r="AL32" s="146"/>
      <c r="AM32" s="464"/>
      <c r="AN32" s="147"/>
      <c r="AO32" s="147"/>
      <c r="AP32" s="147"/>
      <c r="AQ32" s="147"/>
      <c r="AR32" s="147"/>
      <c r="AS32" s="374" t="s">
        <v>74</v>
      </c>
    </row>
    <row r="33" spans="1:151" s="1" customFormat="1" ht="134.25" customHeight="1" x14ac:dyDescent="0.25">
      <c r="A33" s="214" t="s">
        <v>193</v>
      </c>
      <c r="B33" s="566" t="s">
        <v>194</v>
      </c>
      <c r="C33" s="214" t="s">
        <v>195</v>
      </c>
      <c r="D33" s="214" t="s">
        <v>196</v>
      </c>
      <c r="E33" s="202" t="s">
        <v>197</v>
      </c>
      <c r="F33" s="263" t="s">
        <v>198</v>
      </c>
      <c r="G33" s="263" t="s">
        <v>199</v>
      </c>
      <c r="H33" s="263" t="s">
        <v>57</v>
      </c>
      <c r="I33" s="263" t="s">
        <v>200</v>
      </c>
      <c r="J33" s="204" t="s">
        <v>88</v>
      </c>
      <c r="K33" s="246">
        <v>0.6</v>
      </c>
      <c r="L33" s="204" t="s">
        <v>60</v>
      </c>
      <c r="M33" s="246">
        <v>0.8</v>
      </c>
      <c r="N33" s="227" t="s">
        <v>71</v>
      </c>
      <c r="O33" s="248">
        <v>0.48</v>
      </c>
      <c r="P33" s="204" t="s">
        <v>201</v>
      </c>
      <c r="Q33" s="233" t="s">
        <v>202</v>
      </c>
      <c r="R33" s="225" t="s">
        <v>203</v>
      </c>
      <c r="S33" s="204" t="s">
        <v>65</v>
      </c>
      <c r="T33" s="204" t="s">
        <v>66</v>
      </c>
      <c r="U33" s="248">
        <v>0.25</v>
      </c>
      <c r="V33" s="248">
        <v>0.15</v>
      </c>
      <c r="W33" s="204" t="s">
        <v>94</v>
      </c>
      <c r="X33" s="204" t="s">
        <v>68</v>
      </c>
      <c r="Y33" s="204" t="s">
        <v>69</v>
      </c>
      <c r="Z33" s="249">
        <v>0.36</v>
      </c>
      <c r="AA33" s="250" t="s">
        <v>95</v>
      </c>
      <c r="AB33" s="249">
        <v>0.2</v>
      </c>
      <c r="AC33" s="204" t="s">
        <v>171</v>
      </c>
      <c r="AD33" s="249">
        <v>0.2</v>
      </c>
      <c r="AE33" s="251" t="s">
        <v>97</v>
      </c>
      <c r="AF33" s="295" t="s">
        <v>72</v>
      </c>
      <c r="AG33" s="335"/>
      <c r="AH33" s="312"/>
      <c r="AI33" s="358"/>
      <c r="AJ33" s="438"/>
      <c r="AK33" s="302"/>
      <c r="AL33" s="461"/>
      <c r="AM33" s="464"/>
      <c r="AN33" s="147"/>
      <c r="AO33" s="147"/>
      <c r="AP33" s="147"/>
      <c r="AQ33" s="147"/>
      <c r="AR33" s="147"/>
      <c r="AS33" s="374" t="s">
        <v>74</v>
      </c>
    </row>
    <row r="34" spans="1:151" s="1" customFormat="1" ht="147" customHeight="1" x14ac:dyDescent="0.25">
      <c r="A34" s="214" t="s">
        <v>204</v>
      </c>
      <c r="B34" s="566" t="s">
        <v>205</v>
      </c>
      <c r="C34" s="214" t="s">
        <v>206</v>
      </c>
      <c r="D34" s="214" t="s">
        <v>207</v>
      </c>
      <c r="E34" s="242" t="s">
        <v>208</v>
      </c>
      <c r="F34" s="253" t="s">
        <v>209</v>
      </c>
      <c r="G34" s="242" t="s">
        <v>210</v>
      </c>
      <c r="H34" s="263" t="s">
        <v>57</v>
      </c>
      <c r="I34" s="214" t="s">
        <v>211</v>
      </c>
      <c r="J34" s="204" t="s">
        <v>59</v>
      </c>
      <c r="K34" s="246">
        <v>0.8</v>
      </c>
      <c r="L34" s="204" t="s">
        <v>60</v>
      </c>
      <c r="M34" s="246">
        <v>0.8</v>
      </c>
      <c r="N34" s="227" t="s">
        <v>61</v>
      </c>
      <c r="O34" s="248">
        <v>0.64</v>
      </c>
      <c r="P34" s="77" t="s">
        <v>212</v>
      </c>
      <c r="Q34" s="274" t="s">
        <v>213</v>
      </c>
      <c r="R34" s="238" t="s">
        <v>214</v>
      </c>
      <c r="S34" s="225" t="s">
        <v>215</v>
      </c>
      <c r="T34" s="204" t="s">
        <v>66</v>
      </c>
      <c r="U34" s="248">
        <v>0.25</v>
      </c>
      <c r="V34" s="248">
        <v>0.25</v>
      </c>
      <c r="W34" s="204" t="s">
        <v>94</v>
      </c>
      <c r="X34" s="204" t="s">
        <v>68</v>
      </c>
      <c r="Y34" s="204" t="s">
        <v>69</v>
      </c>
      <c r="Z34" s="249">
        <v>0.4</v>
      </c>
      <c r="AA34" s="247" t="s">
        <v>88</v>
      </c>
      <c r="AB34" s="249">
        <v>0.4</v>
      </c>
      <c r="AC34" s="204" t="s">
        <v>89</v>
      </c>
      <c r="AD34" s="249">
        <v>0.6</v>
      </c>
      <c r="AE34" s="247" t="s">
        <v>90</v>
      </c>
      <c r="AF34" s="295" t="s">
        <v>72</v>
      </c>
      <c r="AG34" s="335"/>
      <c r="AH34" s="312"/>
      <c r="AI34" s="412"/>
      <c r="AJ34" s="436"/>
      <c r="AK34" s="302"/>
      <c r="AL34" s="312"/>
      <c r="AM34" s="159"/>
      <c r="AN34" s="77"/>
      <c r="AO34" s="147"/>
      <c r="AP34" s="308"/>
      <c r="AQ34" s="147"/>
      <c r="AR34" s="147"/>
      <c r="AS34" s="374" t="s">
        <v>74</v>
      </c>
    </row>
    <row r="35" spans="1:151" s="1" customFormat="1" ht="97.5" customHeight="1" x14ac:dyDescent="0.25">
      <c r="A35" s="214" t="s">
        <v>204</v>
      </c>
      <c r="B35" s="566" t="s">
        <v>216</v>
      </c>
      <c r="C35" s="214" t="s">
        <v>206</v>
      </c>
      <c r="D35" s="275" t="s">
        <v>207</v>
      </c>
      <c r="E35" s="331" t="s">
        <v>217</v>
      </c>
      <c r="F35" s="272" t="s">
        <v>218</v>
      </c>
      <c r="G35" s="238" t="s">
        <v>219</v>
      </c>
      <c r="H35" s="236" t="s">
        <v>57</v>
      </c>
      <c r="I35" s="214" t="s">
        <v>211</v>
      </c>
      <c r="J35" s="204" t="s">
        <v>88</v>
      </c>
      <c r="K35" s="246">
        <v>0.6</v>
      </c>
      <c r="L35" s="204" t="s">
        <v>89</v>
      </c>
      <c r="M35" s="246">
        <v>0.6</v>
      </c>
      <c r="N35" s="247" t="s">
        <v>90</v>
      </c>
      <c r="O35" s="248">
        <v>0.36</v>
      </c>
      <c r="P35" s="225" t="s">
        <v>220</v>
      </c>
      <c r="Q35" s="252" t="s">
        <v>221</v>
      </c>
      <c r="R35" s="242" t="s">
        <v>222</v>
      </c>
      <c r="S35" s="204" t="s">
        <v>215</v>
      </c>
      <c r="T35" s="204" t="s">
        <v>66</v>
      </c>
      <c r="U35" s="248">
        <v>0.25</v>
      </c>
      <c r="V35" s="248">
        <v>0.25</v>
      </c>
      <c r="W35" s="204" t="s">
        <v>67</v>
      </c>
      <c r="X35" s="204" t="s">
        <v>68</v>
      </c>
      <c r="Y35" s="204" t="s">
        <v>69</v>
      </c>
      <c r="Z35" s="249">
        <v>0.3</v>
      </c>
      <c r="AA35" s="250" t="s">
        <v>95</v>
      </c>
      <c r="AB35" s="249">
        <v>0.2</v>
      </c>
      <c r="AC35" s="204" t="s">
        <v>89</v>
      </c>
      <c r="AD35" s="249">
        <v>0.6</v>
      </c>
      <c r="AE35" s="247" t="s">
        <v>90</v>
      </c>
      <c r="AF35" s="295" t="s">
        <v>72</v>
      </c>
      <c r="AG35" s="335"/>
      <c r="AH35" s="411"/>
      <c r="AI35" s="413"/>
      <c r="AJ35" s="439"/>
      <c r="AK35" s="302"/>
      <c r="AL35" s="312"/>
      <c r="AM35" s="159"/>
      <c r="AN35" s="77"/>
      <c r="AO35" s="147"/>
      <c r="AP35" s="308"/>
      <c r="AQ35" s="147"/>
      <c r="AR35" s="147"/>
      <c r="AS35" s="374" t="s">
        <v>74</v>
      </c>
    </row>
    <row r="36" spans="1:151" s="1" customFormat="1" ht="115.5" customHeight="1" x14ac:dyDescent="0.25">
      <c r="A36" s="204" t="s">
        <v>223</v>
      </c>
      <c r="B36" s="568" t="s">
        <v>224</v>
      </c>
      <c r="C36" s="202" t="s">
        <v>225</v>
      </c>
      <c r="D36" s="204" t="s">
        <v>226</v>
      </c>
      <c r="E36" s="224" t="s">
        <v>227</v>
      </c>
      <c r="F36" s="359" t="s">
        <v>228</v>
      </c>
      <c r="G36" s="359" t="s">
        <v>229</v>
      </c>
      <c r="H36" s="263" t="s">
        <v>57</v>
      </c>
      <c r="I36" s="224" t="s">
        <v>58</v>
      </c>
      <c r="J36" s="204" t="s">
        <v>88</v>
      </c>
      <c r="K36" s="283">
        <v>0.6</v>
      </c>
      <c r="L36" s="204" t="s">
        <v>60</v>
      </c>
      <c r="M36" s="283">
        <v>0.8</v>
      </c>
      <c r="N36" s="227" t="s">
        <v>71</v>
      </c>
      <c r="O36" s="248">
        <v>0.48</v>
      </c>
      <c r="P36" s="77" t="s">
        <v>230</v>
      </c>
      <c r="Q36" s="233" t="s">
        <v>231</v>
      </c>
      <c r="R36" s="233" t="s">
        <v>232</v>
      </c>
      <c r="S36" s="204" t="s">
        <v>65</v>
      </c>
      <c r="T36" s="204" t="s">
        <v>66</v>
      </c>
      <c r="U36" s="248">
        <v>0.25</v>
      </c>
      <c r="V36" s="248">
        <v>0.15</v>
      </c>
      <c r="W36" s="263" t="s">
        <v>67</v>
      </c>
      <c r="X36" s="263" t="s">
        <v>68</v>
      </c>
      <c r="Y36" s="263" t="s">
        <v>69</v>
      </c>
      <c r="Z36" s="249">
        <v>0.36</v>
      </c>
      <c r="AA36" s="250" t="s">
        <v>95</v>
      </c>
      <c r="AB36" s="249">
        <v>0.2</v>
      </c>
      <c r="AC36" s="204" t="s">
        <v>89</v>
      </c>
      <c r="AD36" s="249">
        <v>0.6</v>
      </c>
      <c r="AE36" s="247" t="s">
        <v>90</v>
      </c>
      <c r="AF36" s="297" t="s">
        <v>72</v>
      </c>
      <c r="AG36" s="295"/>
      <c r="AH36" s="204"/>
      <c r="AI36" s="413"/>
      <c r="AJ36" s="435"/>
      <c r="AK36" s="302"/>
      <c r="AL36" s="312"/>
      <c r="AM36" s="159"/>
      <c r="AN36" s="77"/>
      <c r="AO36" s="147"/>
      <c r="AP36" s="308"/>
      <c r="AQ36" s="147"/>
      <c r="AR36" s="147"/>
      <c r="AS36" s="374" t="s">
        <v>74</v>
      </c>
    </row>
    <row r="37" spans="1:151" s="1" customFormat="1" ht="114" customHeight="1" x14ac:dyDescent="0.25">
      <c r="A37" s="204" t="s">
        <v>223</v>
      </c>
      <c r="B37" s="568" t="s">
        <v>233</v>
      </c>
      <c r="C37" s="202" t="s">
        <v>225</v>
      </c>
      <c r="D37" s="204" t="s">
        <v>226</v>
      </c>
      <c r="E37" s="258" t="s">
        <v>234</v>
      </c>
      <c r="F37" s="359" t="s">
        <v>235</v>
      </c>
      <c r="G37" s="359" t="s">
        <v>236</v>
      </c>
      <c r="H37" s="263" t="s">
        <v>57</v>
      </c>
      <c r="I37" s="258" t="s">
        <v>58</v>
      </c>
      <c r="J37" s="204" t="s">
        <v>88</v>
      </c>
      <c r="K37" s="249">
        <v>0.6</v>
      </c>
      <c r="L37" s="204" t="s">
        <v>60</v>
      </c>
      <c r="M37" s="249">
        <v>0.8</v>
      </c>
      <c r="N37" s="227" t="s">
        <v>71</v>
      </c>
      <c r="O37" s="248">
        <v>0.48</v>
      </c>
      <c r="P37" s="77" t="s">
        <v>237</v>
      </c>
      <c r="Q37" s="233" t="s">
        <v>231</v>
      </c>
      <c r="R37" s="270" t="s">
        <v>238</v>
      </c>
      <c r="S37" s="204" t="s">
        <v>65</v>
      </c>
      <c r="T37" s="204" t="s">
        <v>66</v>
      </c>
      <c r="U37" s="248">
        <v>0.25</v>
      </c>
      <c r="V37" s="248">
        <v>0.15</v>
      </c>
      <c r="W37" s="263" t="s">
        <v>94</v>
      </c>
      <c r="X37" s="263" t="s">
        <v>68</v>
      </c>
      <c r="Y37" s="263" t="s">
        <v>69</v>
      </c>
      <c r="Z37" s="249">
        <v>0.36</v>
      </c>
      <c r="AA37" s="250" t="s">
        <v>95</v>
      </c>
      <c r="AB37" s="249">
        <v>0.2</v>
      </c>
      <c r="AC37" s="204" t="s">
        <v>89</v>
      </c>
      <c r="AD37" s="249">
        <v>0.6</v>
      </c>
      <c r="AE37" s="247" t="s">
        <v>90</v>
      </c>
      <c r="AF37" s="297" t="s">
        <v>72</v>
      </c>
      <c r="AG37" s="295"/>
      <c r="AH37" s="204"/>
      <c r="AI37" s="413"/>
      <c r="AJ37" s="435"/>
      <c r="AK37" s="302"/>
      <c r="AL37" s="312"/>
      <c r="AM37" s="212"/>
      <c r="AN37" s="63"/>
      <c r="AO37" s="63"/>
      <c r="AP37" s="212"/>
      <c r="AQ37" s="161"/>
      <c r="AR37" s="161"/>
      <c r="AS37" s="374" t="s">
        <v>74</v>
      </c>
    </row>
    <row r="38" spans="1:151" s="1" customFormat="1" ht="132" customHeight="1" x14ac:dyDescent="0.25">
      <c r="A38" s="204" t="s">
        <v>223</v>
      </c>
      <c r="B38" s="568" t="s">
        <v>239</v>
      </c>
      <c r="C38" s="202" t="s">
        <v>225</v>
      </c>
      <c r="D38" s="204" t="s">
        <v>226</v>
      </c>
      <c r="E38" s="258" t="s">
        <v>240</v>
      </c>
      <c r="F38" s="359" t="s">
        <v>241</v>
      </c>
      <c r="G38" s="359" t="s">
        <v>242</v>
      </c>
      <c r="H38" s="214" t="s">
        <v>57</v>
      </c>
      <c r="I38" s="258" t="s">
        <v>58</v>
      </c>
      <c r="J38" s="204" t="s">
        <v>59</v>
      </c>
      <c r="K38" s="249">
        <v>0.8</v>
      </c>
      <c r="L38" s="204" t="s">
        <v>60</v>
      </c>
      <c r="M38" s="249">
        <v>0.8</v>
      </c>
      <c r="N38" s="227" t="s">
        <v>61</v>
      </c>
      <c r="O38" s="248">
        <v>0.64</v>
      </c>
      <c r="P38" s="77" t="s">
        <v>243</v>
      </c>
      <c r="Q38" s="252" t="s">
        <v>152</v>
      </c>
      <c r="R38" s="77" t="s">
        <v>244</v>
      </c>
      <c r="S38" s="204" t="s">
        <v>65</v>
      </c>
      <c r="T38" s="204" t="s">
        <v>66</v>
      </c>
      <c r="U38" s="248">
        <v>0.25</v>
      </c>
      <c r="V38" s="248">
        <v>0.15</v>
      </c>
      <c r="W38" s="263" t="s">
        <v>94</v>
      </c>
      <c r="X38" s="263" t="s">
        <v>68</v>
      </c>
      <c r="Y38" s="263" t="s">
        <v>69</v>
      </c>
      <c r="Z38" s="249">
        <v>0.48</v>
      </c>
      <c r="AA38" s="247" t="s">
        <v>88</v>
      </c>
      <c r="AB38" s="249">
        <v>0.4</v>
      </c>
      <c r="AC38" s="204" t="s">
        <v>89</v>
      </c>
      <c r="AD38" s="249">
        <v>0.6</v>
      </c>
      <c r="AE38" s="247" t="s">
        <v>90</v>
      </c>
      <c r="AF38" s="297" t="s">
        <v>72</v>
      </c>
      <c r="AG38" s="295"/>
      <c r="AH38" s="204"/>
      <c r="AI38" s="413"/>
      <c r="AJ38" s="435"/>
      <c r="AK38" s="302"/>
      <c r="AL38" s="77"/>
      <c r="AM38" s="212"/>
      <c r="AN38" s="63"/>
      <c r="AO38" s="63"/>
      <c r="AP38" s="212"/>
      <c r="AQ38" s="161"/>
      <c r="AR38" s="161"/>
      <c r="AS38" s="374" t="s">
        <v>74</v>
      </c>
    </row>
    <row r="39" spans="1:151" s="1" customFormat="1" ht="106.5" customHeight="1" x14ac:dyDescent="0.25">
      <c r="A39" s="214" t="s">
        <v>245</v>
      </c>
      <c r="B39" s="566" t="s">
        <v>246</v>
      </c>
      <c r="C39" s="202" t="s">
        <v>247</v>
      </c>
      <c r="D39" s="204" t="s">
        <v>248</v>
      </c>
      <c r="E39" s="224" t="s">
        <v>227</v>
      </c>
      <c r="F39" s="359" t="s">
        <v>228</v>
      </c>
      <c r="G39" s="359" t="s">
        <v>229</v>
      </c>
      <c r="H39" s="263" t="s">
        <v>57</v>
      </c>
      <c r="I39" s="224" t="s">
        <v>58</v>
      </c>
      <c r="J39" s="204" t="s">
        <v>88</v>
      </c>
      <c r="K39" s="283">
        <v>0.6</v>
      </c>
      <c r="L39" s="204" t="s">
        <v>60</v>
      </c>
      <c r="M39" s="283">
        <v>0.8</v>
      </c>
      <c r="N39" s="227" t="s">
        <v>71</v>
      </c>
      <c r="O39" s="248">
        <v>0.48</v>
      </c>
      <c r="P39" s="77" t="s">
        <v>249</v>
      </c>
      <c r="Q39" s="233" t="s">
        <v>231</v>
      </c>
      <c r="R39" s="233" t="s">
        <v>232</v>
      </c>
      <c r="S39" s="204" t="s">
        <v>65</v>
      </c>
      <c r="T39" s="204" t="s">
        <v>66</v>
      </c>
      <c r="U39" s="248">
        <v>0.25</v>
      </c>
      <c r="V39" s="248">
        <v>0.15</v>
      </c>
      <c r="W39" s="263" t="s">
        <v>67</v>
      </c>
      <c r="X39" s="263" t="s">
        <v>68</v>
      </c>
      <c r="Y39" s="263" t="s">
        <v>69</v>
      </c>
      <c r="Z39" s="249">
        <v>0.36</v>
      </c>
      <c r="AA39" s="250" t="s">
        <v>95</v>
      </c>
      <c r="AB39" s="249">
        <v>0.2</v>
      </c>
      <c r="AC39" s="204" t="s">
        <v>89</v>
      </c>
      <c r="AD39" s="249">
        <v>0.6</v>
      </c>
      <c r="AE39" s="247" t="s">
        <v>90</v>
      </c>
      <c r="AF39" s="297" t="s">
        <v>72</v>
      </c>
      <c r="AG39" s="295"/>
      <c r="AH39" s="204"/>
      <c r="AI39" s="413"/>
      <c r="AJ39" s="435"/>
      <c r="AK39" s="302"/>
      <c r="AL39" s="460"/>
      <c r="AM39" s="159"/>
      <c r="AN39" s="77"/>
      <c r="AO39" s="63"/>
      <c r="AP39" s="212"/>
      <c r="AQ39" s="161"/>
      <c r="AR39" s="161"/>
      <c r="AS39" s="374" t="s">
        <v>74</v>
      </c>
    </row>
    <row r="40" spans="1:151" s="1" customFormat="1" ht="109.5" customHeight="1" x14ac:dyDescent="0.25">
      <c r="A40" s="214" t="s">
        <v>245</v>
      </c>
      <c r="B40" s="566" t="s">
        <v>250</v>
      </c>
      <c r="C40" s="202" t="s">
        <v>247</v>
      </c>
      <c r="D40" s="204" t="s">
        <v>248</v>
      </c>
      <c r="E40" s="258" t="s">
        <v>234</v>
      </c>
      <c r="F40" s="359" t="s">
        <v>235</v>
      </c>
      <c r="G40" s="359" t="s">
        <v>236</v>
      </c>
      <c r="H40" s="263" t="s">
        <v>57</v>
      </c>
      <c r="I40" s="258" t="s">
        <v>58</v>
      </c>
      <c r="J40" s="204" t="s">
        <v>88</v>
      </c>
      <c r="K40" s="249">
        <v>0.6</v>
      </c>
      <c r="L40" s="204" t="s">
        <v>60</v>
      </c>
      <c r="M40" s="249">
        <v>0.8</v>
      </c>
      <c r="N40" s="227" t="s">
        <v>71</v>
      </c>
      <c r="O40" s="248">
        <v>0.48</v>
      </c>
      <c r="P40" s="225" t="s">
        <v>251</v>
      </c>
      <c r="Q40" s="233" t="s">
        <v>231</v>
      </c>
      <c r="R40" s="270" t="s">
        <v>238</v>
      </c>
      <c r="S40" s="204" t="s">
        <v>65</v>
      </c>
      <c r="T40" s="204" t="s">
        <v>66</v>
      </c>
      <c r="U40" s="248">
        <v>0.25</v>
      </c>
      <c r="V40" s="248">
        <v>0.15</v>
      </c>
      <c r="W40" s="263" t="s">
        <v>94</v>
      </c>
      <c r="X40" s="263" t="s">
        <v>68</v>
      </c>
      <c r="Y40" s="263" t="s">
        <v>69</v>
      </c>
      <c r="Z40" s="249">
        <v>0.36</v>
      </c>
      <c r="AA40" s="250" t="s">
        <v>95</v>
      </c>
      <c r="AB40" s="249">
        <v>0.2</v>
      </c>
      <c r="AC40" s="204" t="s">
        <v>89</v>
      </c>
      <c r="AD40" s="249">
        <v>0.6</v>
      </c>
      <c r="AE40" s="247" t="s">
        <v>90</v>
      </c>
      <c r="AF40" s="297" t="s">
        <v>72</v>
      </c>
      <c r="AG40" s="295"/>
      <c r="AH40" s="204"/>
      <c r="AI40" s="413"/>
      <c r="AJ40" s="435"/>
      <c r="AK40" s="302"/>
      <c r="AL40" s="460"/>
      <c r="AM40" s="162"/>
      <c r="AN40" s="159"/>
      <c r="AO40" s="63"/>
      <c r="AP40" s="212"/>
      <c r="AQ40" s="161"/>
      <c r="AR40" s="161"/>
      <c r="AS40" s="374" t="s">
        <v>74</v>
      </c>
    </row>
    <row r="41" spans="1:151" s="1" customFormat="1" ht="129" customHeight="1" x14ac:dyDescent="0.25">
      <c r="A41" s="214" t="s">
        <v>245</v>
      </c>
      <c r="B41" s="566" t="s">
        <v>252</v>
      </c>
      <c r="C41" s="202" t="s">
        <v>247</v>
      </c>
      <c r="D41" s="204" t="s">
        <v>248</v>
      </c>
      <c r="E41" s="258" t="s">
        <v>240</v>
      </c>
      <c r="F41" s="359" t="s">
        <v>241</v>
      </c>
      <c r="G41" s="359" t="s">
        <v>242</v>
      </c>
      <c r="H41" s="214" t="s">
        <v>57</v>
      </c>
      <c r="I41" s="258" t="s">
        <v>58</v>
      </c>
      <c r="J41" s="204" t="s">
        <v>59</v>
      </c>
      <c r="K41" s="249">
        <v>0.8</v>
      </c>
      <c r="L41" s="204" t="s">
        <v>60</v>
      </c>
      <c r="M41" s="249">
        <v>0.8</v>
      </c>
      <c r="N41" s="227" t="s">
        <v>61</v>
      </c>
      <c r="O41" s="248">
        <v>0.64</v>
      </c>
      <c r="P41" s="278" t="s">
        <v>253</v>
      </c>
      <c r="Q41" s="252" t="s">
        <v>152</v>
      </c>
      <c r="R41" s="333" t="s">
        <v>244</v>
      </c>
      <c r="S41" s="204" t="s">
        <v>65</v>
      </c>
      <c r="T41" s="204" t="s">
        <v>66</v>
      </c>
      <c r="U41" s="248">
        <v>0.25</v>
      </c>
      <c r="V41" s="248">
        <v>0.15</v>
      </c>
      <c r="W41" s="263" t="s">
        <v>94</v>
      </c>
      <c r="X41" s="263" t="s">
        <v>68</v>
      </c>
      <c r="Y41" s="263" t="s">
        <v>69</v>
      </c>
      <c r="Z41" s="249">
        <v>0.48</v>
      </c>
      <c r="AA41" s="247" t="s">
        <v>88</v>
      </c>
      <c r="AB41" s="249">
        <v>0.4</v>
      </c>
      <c r="AC41" s="204" t="s">
        <v>89</v>
      </c>
      <c r="AD41" s="249">
        <v>0.6</v>
      </c>
      <c r="AE41" s="247" t="s">
        <v>90</v>
      </c>
      <c r="AF41" s="297" t="s">
        <v>72</v>
      </c>
      <c r="AG41" s="295"/>
      <c r="AH41" s="204"/>
      <c r="AI41" s="413"/>
      <c r="AJ41" s="435"/>
      <c r="AK41" s="302"/>
      <c r="AL41" s="460"/>
      <c r="AM41" s="270"/>
      <c r="AN41" s="204"/>
      <c r="AO41" s="202"/>
      <c r="AP41" s="204"/>
      <c r="AQ41" s="202"/>
      <c r="AR41" s="204"/>
      <c r="AS41" s="374" t="s">
        <v>74</v>
      </c>
    </row>
    <row r="42" spans="1:151" s="1" customFormat="1" ht="141" customHeight="1" x14ac:dyDescent="0.25">
      <c r="A42" s="284" t="s">
        <v>254</v>
      </c>
      <c r="B42" s="569" t="s">
        <v>255</v>
      </c>
      <c r="C42" s="284" t="s">
        <v>256</v>
      </c>
      <c r="D42" s="284" t="s">
        <v>257</v>
      </c>
      <c r="E42" s="326" t="s">
        <v>258</v>
      </c>
      <c r="F42" s="292" t="s">
        <v>259</v>
      </c>
      <c r="G42" s="214" t="s">
        <v>260</v>
      </c>
      <c r="H42" s="320" t="s">
        <v>57</v>
      </c>
      <c r="I42" s="214" t="s">
        <v>58</v>
      </c>
      <c r="J42" s="278" t="s">
        <v>59</v>
      </c>
      <c r="K42" s="287">
        <v>0.8</v>
      </c>
      <c r="L42" s="278" t="s">
        <v>60</v>
      </c>
      <c r="M42" s="287">
        <v>0.8</v>
      </c>
      <c r="N42" s="285" t="s">
        <v>61</v>
      </c>
      <c r="O42" s="276">
        <v>0.64</v>
      </c>
      <c r="P42" s="278" t="s">
        <v>261</v>
      </c>
      <c r="Q42" s="277" t="s">
        <v>262</v>
      </c>
      <c r="R42" s="378" t="s">
        <v>263</v>
      </c>
      <c r="S42" s="278" t="s">
        <v>65</v>
      </c>
      <c r="T42" s="278" t="s">
        <v>66</v>
      </c>
      <c r="U42" s="276">
        <v>0.25</v>
      </c>
      <c r="V42" s="276">
        <v>0.15</v>
      </c>
      <c r="W42" s="278" t="s">
        <v>94</v>
      </c>
      <c r="X42" s="278" t="s">
        <v>68</v>
      </c>
      <c r="Y42" s="278" t="s">
        <v>69</v>
      </c>
      <c r="Z42" s="279">
        <v>0.48</v>
      </c>
      <c r="AA42" s="280" t="s">
        <v>88</v>
      </c>
      <c r="AB42" s="279">
        <v>0.4</v>
      </c>
      <c r="AC42" s="278" t="s">
        <v>96</v>
      </c>
      <c r="AD42" s="279">
        <v>0.4</v>
      </c>
      <c r="AE42" s="280" t="s">
        <v>90</v>
      </c>
      <c r="AF42" s="298" t="s">
        <v>72</v>
      </c>
      <c r="AG42" s="335"/>
      <c r="AH42" s="312"/>
      <c r="AI42" s="413"/>
      <c r="AJ42" s="435"/>
      <c r="AK42" s="302"/>
      <c r="AL42" s="461"/>
      <c r="AM42" s="307"/>
      <c r="AN42" s="288"/>
      <c r="AO42" s="289"/>
      <c r="AP42" s="290"/>
      <c r="AQ42" s="291"/>
      <c r="AR42" s="291"/>
      <c r="AS42" s="374" t="s">
        <v>74</v>
      </c>
    </row>
    <row r="43" spans="1:151" s="1" customFormat="1" ht="141" customHeight="1" x14ac:dyDescent="0.25">
      <c r="A43" s="214" t="s">
        <v>254</v>
      </c>
      <c r="B43" s="566" t="s">
        <v>264</v>
      </c>
      <c r="C43" s="214" t="s">
        <v>256</v>
      </c>
      <c r="D43" s="214" t="s">
        <v>257</v>
      </c>
      <c r="E43" s="214" t="s">
        <v>258</v>
      </c>
      <c r="F43" s="253" t="s">
        <v>259</v>
      </c>
      <c r="G43" s="257" t="s">
        <v>265</v>
      </c>
      <c r="H43" s="263" t="s">
        <v>57</v>
      </c>
      <c r="I43" s="257" t="s">
        <v>58</v>
      </c>
      <c r="J43" s="204" t="s">
        <v>88</v>
      </c>
      <c r="K43" s="246">
        <v>0.6</v>
      </c>
      <c r="L43" s="204" t="s">
        <v>89</v>
      </c>
      <c r="M43" s="246">
        <v>0.6</v>
      </c>
      <c r="N43" s="247" t="s">
        <v>90</v>
      </c>
      <c r="O43" s="248">
        <v>0.36</v>
      </c>
      <c r="P43" s="278" t="s">
        <v>266</v>
      </c>
      <c r="Q43" s="252" t="s">
        <v>267</v>
      </c>
      <c r="R43" s="379" t="s">
        <v>263</v>
      </c>
      <c r="S43" s="204" t="s">
        <v>65</v>
      </c>
      <c r="T43" s="204" t="s">
        <v>66</v>
      </c>
      <c r="U43" s="248">
        <v>0.25</v>
      </c>
      <c r="V43" s="248">
        <v>0.15</v>
      </c>
      <c r="W43" s="204" t="s">
        <v>67</v>
      </c>
      <c r="X43" s="204" t="s">
        <v>68</v>
      </c>
      <c r="Y43" s="204" t="s">
        <v>69</v>
      </c>
      <c r="Z43" s="249">
        <v>0.36</v>
      </c>
      <c r="AA43" s="250" t="s">
        <v>95</v>
      </c>
      <c r="AB43" s="249">
        <v>0.2</v>
      </c>
      <c r="AC43" s="204" t="s">
        <v>96</v>
      </c>
      <c r="AD43" s="249">
        <v>0.4</v>
      </c>
      <c r="AE43" s="251" t="s">
        <v>97</v>
      </c>
      <c r="AF43" s="295" t="s">
        <v>72</v>
      </c>
      <c r="AG43" s="335"/>
      <c r="AH43" s="312"/>
      <c r="AI43" s="418"/>
      <c r="AJ43" s="435"/>
      <c r="AK43" s="302"/>
      <c r="AL43" s="461"/>
      <c r="AM43" s="307"/>
      <c r="AN43" s="288"/>
      <c r="AO43" s="289"/>
      <c r="AP43" s="290"/>
      <c r="AQ43" s="291"/>
      <c r="AR43" s="291"/>
      <c r="AS43" s="380" t="s">
        <v>74</v>
      </c>
    </row>
    <row r="44" spans="1:151" s="19" customFormat="1" ht="141" customHeight="1" x14ac:dyDescent="0.25">
      <c r="A44" s="214" t="s">
        <v>254</v>
      </c>
      <c r="B44" s="566" t="s">
        <v>269</v>
      </c>
      <c r="C44" s="214" t="s">
        <v>256</v>
      </c>
      <c r="D44" s="214" t="s">
        <v>257</v>
      </c>
      <c r="E44" s="381" t="s">
        <v>270</v>
      </c>
      <c r="F44" s="272" t="s">
        <v>271</v>
      </c>
      <c r="G44" s="238" t="s">
        <v>272</v>
      </c>
      <c r="H44" s="236" t="s">
        <v>57</v>
      </c>
      <c r="I44" s="263" t="s">
        <v>273</v>
      </c>
      <c r="J44" s="204" t="s">
        <v>59</v>
      </c>
      <c r="K44" s="246">
        <v>0.8</v>
      </c>
      <c r="L44" s="204" t="s">
        <v>60</v>
      </c>
      <c r="M44" s="246">
        <v>0.8</v>
      </c>
      <c r="N44" s="227" t="s">
        <v>61</v>
      </c>
      <c r="O44" s="248">
        <v>0.64</v>
      </c>
      <c r="P44" s="204" t="s">
        <v>274</v>
      </c>
      <c r="Q44" s="382" t="s">
        <v>275</v>
      </c>
      <c r="R44" s="379" t="s">
        <v>276</v>
      </c>
      <c r="S44" s="204" t="s">
        <v>215</v>
      </c>
      <c r="T44" s="204" t="s">
        <v>66</v>
      </c>
      <c r="U44" s="248">
        <v>0.25</v>
      </c>
      <c r="V44" s="248">
        <v>0.25</v>
      </c>
      <c r="W44" s="204" t="s">
        <v>94</v>
      </c>
      <c r="X44" s="204" t="s">
        <v>68</v>
      </c>
      <c r="Y44" s="204" t="s">
        <v>69</v>
      </c>
      <c r="Z44" s="249">
        <v>0.4</v>
      </c>
      <c r="AA44" s="250" t="s">
        <v>95</v>
      </c>
      <c r="AB44" s="249">
        <v>0.2</v>
      </c>
      <c r="AC44" s="204" t="s">
        <v>89</v>
      </c>
      <c r="AD44" s="249">
        <v>0.6</v>
      </c>
      <c r="AE44" s="247" t="s">
        <v>90</v>
      </c>
      <c r="AF44" s="295" t="s">
        <v>72</v>
      </c>
      <c r="AG44" s="335"/>
      <c r="AH44" s="312"/>
      <c r="AI44" s="413"/>
      <c r="AJ44" s="435"/>
      <c r="AK44" s="302"/>
      <c r="AL44" s="461"/>
      <c r="AM44" s="162"/>
      <c r="AN44" s="77"/>
      <c r="AO44" s="63"/>
      <c r="AP44" s="161"/>
      <c r="AQ44" s="161"/>
      <c r="AR44" s="161"/>
      <c r="AS44" s="380" t="s">
        <v>74</v>
      </c>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row>
    <row r="45" spans="1:151" s="1" customFormat="1" ht="113.25" customHeight="1" x14ac:dyDescent="0.25">
      <c r="A45" s="256" t="s">
        <v>254</v>
      </c>
      <c r="B45" s="567" t="s">
        <v>277</v>
      </c>
      <c r="C45" s="256" t="s">
        <v>256</v>
      </c>
      <c r="D45" s="256" t="s">
        <v>257</v>
      </c>
      <c r="E45" s="256" t="s">
        <v>278</v>
      </c>
      <c r="F45" s="242" t="s">
        <v>279</v>
      </c>
      <c r="G45" s="383" t="s">
        <v>280</v>
      </c>
      <c r="H45" s="265" t="s">
        <v>57</v>
      </c>
      <c r="I45" s="264" t="s">
        <v>273</v>
      </c>
      <c r="J45" s="281" t="s">
        <v>59</v>
      </c>
      <c r="K45" s="254">
        <v>0.8</v>
      </c>
      <c r="L45" s="281" t="s">
        <v>60</v>
      </c>
      <c r="M45" s="254">
        <v>0.8</v>
      </c>
      <c r="N45" s="286" t="s">
        <v>61</v>
      </c>
      <c r="O45" s="255">
        <v>0.64</v>
      </c>
      <c r="P45" s="384" t="s">
        <v>281</v>
      </c>
      <c r="Q45" s="382" t="s">
        <v>282</v>
      </c>
      <c r="R45" s="385" t="s">
        <v>276</v>
      </c>
      <c r="S45" s="281" t="s">
        <v>65</v>
      </c>
      <c r="T45" s="281" t="s">
        <v>66</v>
      </c>
      <c r="U45" s="255">
        <v>0.25</v>
      </c>
      <c r="V45" s="255">
        <v>0.15</v>
      </c>
      <c r="W45" s="202" t="s">
        <v>94</v>
      </c>
      <c r="X45" s="202" t="s">
        <v>68</v>
      </c>
      <c r="Y45" s="202" t="s">
        <v>69</v>
      </c>
      <c r="Z45" s="254">
        <v>0.48</v>
      </c>
      <c r="AA45" s="282" t="s">
        <v>88</v>
      </c>
      <c r="AB45" s="254">
        <v>0.4</v>
      </c>
      <c r="AC45" s="281" t="s">
        <v>89</v>
      </c>
      <c r="AD45" s="254">
        <v>0.6</v>
      </c>
      <c r="AE45" s="282" t="s">
        <v>90</v>
      </c>
      <c r="AF45" s="299" t="s">
        <v>72</v>
      </c>
      <c r="AG45" s="335"/>
      <c r="AH45" s="312"/>
      <c r="AI45" s="413"/>
      <c r="AJ45" s="435"/>
      <c r="AK45" s="302"/>
      <c r="AL45" s="461"/>
      <c r="AM45" s="258"/>
      <c r="AN45" s="256"/>
      <c r="AO45" s="220"/>
      <c r="AP45" s="258"/>
      <c r="AQ45" s="256"/>
      <c r="AR45" s="256"/>
      <c r="AS45" s="380" t="s">
        <v>74</v>
      </c>
    </row>
    <row r="46" spans="1:151" s="1" customFormat="1" ht="137.25" customHeight="1" x14ac:dyDescent="0.25">
      <c r="A46" s="214" t="s">
        <v>283</v>
      </c>
      <c r="B46" s="570" t="s">
        <v>284</v>
      </c>
      <c r="C46" s="214" t="s">
        <v>285</v>
      </c>
      <c r="D46" s="214" t="s">
        <v>286</v>
      </c>
      <c r="E46" s="214" t="s">
        <v>287</v>
      </c>
      <c r="F46" s="214" t="s">
        <v>288</v>
      </c>
      <c r="G46" s="214" t="s">
        <v>289</v>
      </c>
      <c r="H46" s="263" t="s">
        <v>57</v>
      </c>
      <c r="I46" s="214" t="s">
        <v>200</v>
      </c>
      <c r="J46" s="204" t="s">
        <v>88</v>
      </c>
      <c r="K46" s="246">
        <v>0.6</v>
      </c>
      <c r="L46" s="204" t="s">
        <v>60</v>
      </c>
      <c r="M46" s="246">
        <v>0.8</v>
      </c>
      <c r="N46" s="227" t="s">
        <v>71</v>
      </c>
      <c r="O46" s="248">
        <v>0.48</v>
      </c>
      <c r="P46" s="204" t="s">
        <v>290</v>
      </c>
      <c r="Q46" s="233" t="s">
        <v>291</v>
      </c>
      <c r="R46" s="225" t="s">
        <v>292</v>
      </c>
      <c r="S46" s="204" t="s">
        <v>65</v>
      </c>
      <c r="T46" s="204" t="s">
        <v>66</v>
      </c>
      <c r="U46" s="248">
        <v>0.25</v>
      </c>
      <c r="V46" s="248">
        <v>0.15</v>
      </c>
      <c r="W46" s="204" t="s">
        <v>94</v>
      </c>
      <c r="X46" s="204" t="s">
        <v>68</v>
      </c>
      <c r="Y46" s="204" t="s">
        <v>69</v>
      </c>
      <c r="Z46" s="249">
        <v>0.36</v>
      </c>
      <c r="AA46" s="250" t="s">
        <v>95</v>
      </c>
      <c r="AB46" s="249">
        <v>0.2</v>
      </c>
      <c r="AC46" s="204" t="s">
        <v>171</v>
      </c>
      <c r="AD46" s="249">
        <v>0.2</v>
      </c>
      <c r="AE46" s="251" t="s">
        <v>97</v>
      </c>
      <c r="AF46" s="252" t="s">
        <v>72</v>
      </c>
      <c r="AG46" s="360"/>
      <c r="AH46" s="204"/>
      <c r="AI46" s="413"/>
      <c r="AJ46" s="467"/>
      <c r="AK46" s="302"/>
      <c r="AL46" s="466"/>
      <c r="AM46" s="224"/>
      <c r="AN46" s="214"/>
      <c r="AO46" s="147"/>
      <c r="AP46" s="224"/>
      <c r="AQ46" s="214"/>
      <c r="AR46" s="214"/>
      <c r="AS46" s="380" t="s">
        <v>74</v>
      </c>
    </row>
    <row r="47" spans="1:151" s="1" customFormat="1" ht="132" customHeight="1" x14ac:dyDescent="0.25">
      <c r="A47" s="214" t="s">
        <v>293</v>
      </c>
      <c r="B47" s="568" t="s">
        <v>294</v>
      </c>
      <c r="C47" s="214" t="s">
        <v>295</v>
      </c>
      <c r="D47" s="214" t="s">
        <v>296</v>
      </c>
      <c r="E47" s="214" t="s">
        <v>297</v>
      </c>
      <c r="F47" s="309" t="s">
        <v>298</v>
      </c>
      <c r="G47" s="309" t="s">
        <v>299</v>
      </c>
      <c r="H47" s="214" t="s">
        <v>300</v>
      </c>
      <c r="I47" s="214" t="s">
        <v>58</v>
      </c>
      <c r="J47" s="204" t="s">
        <v>59</v>
      </c>
      <c r="K47" s="246">
        <v>0.8</v>
      </c>
      <c r="L47" s="204" t="s">
        <v>60</v>
      </c>
      <c r="M47" s="246">
        <v>0.8</v>
      </c>
      <c r="N47" s="227" t="s">
        <v>61</v>
      </c>
      <c r="O47" s="248">
        <v>0.64</v>
      </c>
      <c r="P47" s="386" t="s">
        <v>301</v>
      </c>
      <c r="Q47" s="225" t="s">
        <v>302</v>
      </c>
      <c r="R47" s="387" t="s">
        <v>303</v>
      </c>
      <c r="S47" s="204" t="s">
        <v>65</v>
      </c>
      <c r="T47" s="204" t="s">
        <v>66</v>
      </c>
      <c r="U47" s="248">
        <v>0.25</v>
      </c>
      <c r="V47" s="248">
        <v>0.15</v>
      </c>
      <c r="W47" s="204" t="s">
        <v>94</v>
      </c>
      <c r="X47" s="204" t="s">
        <v>68</v>
      </c>
      <c r="Y47" s="204" t="s">
        <v>69</v>
      </c>
      <c r="Z47" s="249">
        <v>0.48</v>
      </c>
      <c r="AA47" s="247" t="s">
        <v>88</v>
      </c>
      <c r="AB47" s="249">
        <v>0.4</v>
      </c>
      <c r="AC47" s="204" t="s">
        <v>60</v>
      </c>
      <c r="AD47" s="249">
        <v>0.8</v>
      </c>
      <c r="AE47" s="232" t="s">
        <v>61</v>
      </c>
      <c r="AF47" s="252" t="s">
        <v>72</v>
      </c>
      <c r="AG47" s="360"/>
      <c r="AH47" s="204"/>
      <c r="AI47" s="413"/>
      <c r="AJ47" s="435"/>
      <c r="AK47" s="302"/>
      <c r="AL47" s="9"/>
      <c r="AM47" s="159"/>
      <c r="AN47" s="159"/>
      <c r="AO47" s="147"/>
      <c r="AP47" s="176"/>
      <c r="AQ47" s="176"/>
      <c r="AR47" s="176"/>
      <c r="AS47" s="380" t="s">
        <v>74</v>
      </c>
    </row>
    <row r="48" spans="1:151" s="1" customFormat="1" ht="130.5" customHeight="1" x14ac:dyDescent="0.25">
      <c r="A48" s="214" t="s">
        <v>293</v>
      </c>
      <c r="B48" s="568" t="s">
        <v>304</v>
      </c>
      <c r="C48" s="214" t="s">
        <v>295</v>
      </c>
      <c r="D48" s="214" t="s">
        <v>296</v>
      </c>
      <c r="E48" s="310" t="s">
        <v>305</v>
      </c>
      <c r="F48" s="309" t="s">
        <v>306</v>
      </c>
      <c r="G48" s="235" t="s">
        <v>307</v>
      </c>
      <c r="H48" s="214" t="s">
        <v>300</v>
      </c>
      <c r="I48" s="214" t="s">
        <v>58</v>
      </c>
      <c r="J48" s="204" t="s">
        <v>88</v>
      </c>
      <c r="K48" s="249">
        <v>0.6</v>
      </c>
      <c r="L48" s="204" t="s">
        <v>89</v>
      </c>
      <c r="M48" s="249">
        <v>0.6</v>
      </c>
      <c r="N48" s="247" t="s">
        <v>90</v>
      </c>
      <c r="O48" s="248">
        <v>0.36</v>
      </c>
      <c r="P48" s="386" t="s">
        <v>308</v>
      </c>
      <c r="Q48" s="202" t="s">
        <v>302</v>
      </c>
      <c r="R48" s="388" t="s">
        <v>309</v>
      </c>
      <c r="S48" s="204" t="s">
        <v>65</v>
      </c>
      <c r="T48" s="204" t="s">
        <v>66</v>
      </c>
      <c r="U48" s="248">
        <v>0.25</v>
      </c>
      <c r="V48" s="248">
        <v>0.15</v>
      </c>
      <c r="W48" s="204" t="s">
        <v>67</v>
      </c>
      <c r="X48" s="204" t="s">
        <v>68</v>
      </c>
      <c r="Y48" s="204" t="s">
        <v>69</v>
      </c>
      <c r="Z48" s="249">
        <v>0.36</v>
      </c>
      <c r="AA48" s="250" t="s">
        <v>95</v>
      </c>
      <c r="AB48" s="249">
        <v>0.2</v>
      </c>
      <c r="AC48" s="204" t="s">
        <v>60</v>
      </c>
      <c r="AD48" s="249">
        <v>0.8</v>
      </c>
      <c r="AE48" s="232" t="s">
        <v>71</v>
      </c>
      <c r="AF48" s="252" t="s">
        <v>72</v>
      </c>
      <c r="AG48" s="360"/>
      <c r="AH48" s="204"/>
      <c r="AI48" s="413"/>
      <c r="AJ48" s="435"/>
      <c r="AK48" s="302"/>
      <c r="AL48" s="466"/>
      <c r="AM48" s="160"/>
      <c r="AN48" s="160"/>
      <c r="AO48" s="147"/>
      <c r="AP48" s="177"/>
      <c r="AQ48" s="177"/>
      <c r="AR48" s="177"/>
      <c r="AS48" s="380" t="s">
        <v>74</v>
      </c>
    </row>
    <row r="49" spans="1:45" s="1" customFormat="1" ht="95.25" customHeight="1" x14ac:dyDescent="0.25">
      <c r="A49" s="214" t="s">
        <v>293</v>
      </c>
      <c r="B49" s="568" t="s">
        <v>310</v>
      </c>
      <c r="C49" s="214" t="s">
        <v>295</v>
      </c>
      <c r="D49" s="275" t="s">
        <v>296</v>
      </c>
      <c r="E49" s="272" t="s">
        <v>311</v>
      </c>
      <c r="F49" s="312" t="s">
        <v>312</v>
      </c>
      <c r="G49" s="235" t="s">
        <v>313</v>
      </c>
      <c r="H49" s="214" t="s">
        <v>57</v>
      </c>
      <c r="I49" s="214" t="s">
        <v>58</v>
      </c>
      <c r="J49" s="204" t="s">
        <v>88</v>
      </c>
      <c r="K49" s="249">
        <v>0.6</v>
      </c>
      <c r="L49" s="204" t="s">
        <v>60</v>
      </c>
      <c r="M49" s="249">
        <v>0.8</v>
      </c>
      <c r="N49" s="227" t="s">
        <v>71</v>
      </c>
      <c r="O49" s="248">
        <v>0.48</v>
      </c>
      <c r="P49" s="159" t="s">
        <v>314</v>
      </c>
      <c r="Q49" s="202" t="s">
        <v>315</v>
      </c>
      <c r="R49" s="159" t="s">
        <v>316</v>
      </c>
      <c r="S49" s="204" t="s">
        <v>65</v>
      </c>
      <c r="T49" s="204" t="s">
        <v>66</v>
      </c>
      <c r="U49" s="248">
        <v>0.25</v>
      </c>
      <c r="V49" s="248">
        <v>0.15</v>
      </c>
      <c r="W49" s="204" t="s">
        <v>67</v>
      </c>
      <c r="X49" s="204" t="s">
        <v>68</v>
      </c>
      <c r="Y49" s="204" t="s">
        <v>69</v>
      </c>
      <c r="Z49" s="249">
        <v>0.36</v>
      </c>
      <c r="AA49" s="250" t="s">
        <v>95</v>
      </c>
      <c r="AB49" s="249">
        <v>0.2</v>
      </c>
      <c r="AC49" s="204" t="s">
        <v>60</v>
      </c>
      <c r="AD49" s="249">
        <v>0.8</v>
      </c>
      <c r="AE49" s="232" t="s">
        <v>71</v>
      </c>
      <c r="AF49" s="252" t="s">
        <v>72</v>
      </c>
      <c r="AG49" s="360"/>
      <c r="AH49" s="204"/>
      <c r="AI49" s="413"/>
      <c r="AJ49" s="435"/>
      <c r="AK49" s="302"/>
      <c r="AL49" s="466"/>
      <c r="AM49" s="308"/>
      <c r="AN49" s="147"/>
      <c r="AO49" s="147"/>
      <c r="AP49" s="210"/>
      <c r="AQ49" s="147"/>
      <c r="AR49" s="147"/>
      <c r="AS49" s="380" t="s">
        <v>74</v>
      </c>
    </row>
    <row r="50" spans="1:45" s="1" customFormat="1" ht="116.25" customHeight="1" x14ac:dyDescent="0.25">
      <c r="A50" s="214" t="s">
        <v>293</v>
      </c>
      <c r="B50" s="568" t="s">
        <v>317</v>
      </c>
      <c r="C50" s="214" t="s">
        <v>295</v>
      </c>
      <c r="D50" s="214" t="s">
        <v>296</v>
      </c>
      <c r="E50" s="256" t="s">
        <v>318</v>
      </c>
      <c r="F50" s="309" t="s">
        <v>319</v>
      </c>
      <c r="G50" s="235" t="s">
        <v>320</v>
      </c>
      <c r="H50" s="214" t="s">
        <v>57</v>
      </c>
      <c r="I50" s="214" t="s">
        <v>58</v>
      </c>
      <c r="J50" s="204" t="s">
        <v>88</v>
      </c>
      <c r="K50" s="249">
        <v>0.6</v>
      </c>
      <c r="L50" s="204" t="s">
        <v>89</v>
      </c>
      <c r="M50" s="249">
        <v>0.6</v>
      </c>
      <c r="N50" s="247" t="s">
        <v>90</v>
      </c>
      <c r="O50" s="248">
        <v>0.36</v>
      </c>
      <c r="P50" s="389" t="s">
        <v>321</v>
      </c>
      <c r="Q50" s="270" t="s">
        <v>302</v>
      </c>
      <c r="R50" s="388" t="s">
        <v>322</v>
      </c>
      <c r="S50" s="204" t="s">
        <v>65</v>
      </c>
      <c r="T50" s="204" t="s">
        <v>66</v>
      </c>
      <c r="U50" s="248">
        <v>0.25</v>
      </c>
      <c r="V50" s="248">
        <v>0.15</v>
      </c>
      <c r="W50" s="204" t="s">
        <v>94</v>
      </c>
      <c r="X50" s="204" t="s">
        <v>68</v>
      </c>
      <c r="Y50" s="204" t="s">
        <v>69</v>
      </c>
      <c r="Z50" s="249">
        <v>0.36</v>
      </c>
      <c r="AA50" s="250" t="s">
        <v>95</v>
      </c>
      <c r="AB50" s="249">
        <v>0.2</v>
      </c>
      <c r="AC50" s="204" t="s">
        <v>60</v>
      </c>
      <c r="AD50" s="249">
        <v>0.8</v>
      </c>
      <c r="AE50" s="232" t="s">
        <v>71</v>
      </c>
      <c r="AF50" s="252" t="s">
        <v>72</v>
      </c>
      <c r="AG50" s="360"/>
      <c r="AH50" s="204"/>
      <c r="AI50" s="413"/>
      <c r="AJ50" s="435"/>
      <c r="AK50" s="302"/>
      <c r="AL50" s="466"/>
      <c r="AM50" s="308"/>
      <c r="AN50" s="147"/>
      <c r="AO50" s="147"/>
      <c r="AP50" s="210"/>
      <c r="AQ50" s="147"/>
      <c r="AR50" s="147"/>
      <c r="AS50" s="380" t="s">
        <v>74</v>
      </c>
    </row>
    <row r="51" spans="1:45" s="1" customFormat="1" ht="87.75" customHeight="1" x14ac:dyDescent="0.25">
      <c r="A51" s="214" t="s">
        <v>293</v>
      </c>
      <c r="B51" s="568" t="s">
        <v>323</v>
      </c>
      <c r="C51" s="214" t="s">
        <v>295</v>
      </c>
      <c r="D51" s="214" t="s">
        <v>296</v>
      </c>
      <c r="E51" s="256" t="s">
        <v>324</v>
      </c>
      <c r="F51" s="309" t="s">
        <v>325</v>
      </c>
      <c r="G51" s="235" t="s">
        <v>326</v>
      </c>
      <c r="H51" s="214" t="s">
        <v>57</v>
      </c>
      <c r="I51" s="214" t="s">
        <v>58</v>
      </c>
      <c r="J51" s="204" t="s">
        <v>88</v>
      </c>
      <c r="K51" s="249">
        <v>0.6</v>
      </c>
      <c r="L51" s="204" t="s">
        <v>60</v>
      </c>
      <c r="M51" s="249">
        <v>0.8</v>
      </c>
      <c r="N51" s="227" t="s">
        <v>71</v>
      </c>
      <c r="O51" s="248">
        <v>0.48</v>
      </c>
      <c r="P51" s="389" t="s">
        <v>327</v>
      </c>
      <c r="Q51" s="270" t="s">
        <v>328</v>
      </c>
      <c r="R51" s="160" t="s">
        <v>329</v>
      </c>
      <c r="S51" s="204" t="s">
        <v>65</v>
      </c>
      <c r="T51" s="204" t="s">
        <v>66</v>
      </c>
      <c r="U51" s="248">
        <v>0.25</v>
      </c>
      <c r="V51" s="248">
        <v>0.15</v>
      </c>
      <c r="W51" s="204" t="s">
        <v>94</v>
      </c>
      <c r="X51" s="204" t="s">
        <v>68</v>
      </c>
      <c r="Y51" s="204" t="s">
        <v>69</v>
      </c>
      <c r="Z51" s="249">
        <v>0.36</v>
      </c>
      <c r="AA51" s="250" t="s">
        <v>95</v>
      </c>
      <c r="AB51" s="249">
        <v>0.2</v>
      </c>
      <c r="AC51" s="204" t="s">
        <v>60</v>
      </c>
      <c r="AD51" s="249">
        <v>0.8</v>
      </c>
      <c r="AE51" s="232" t="s">
        <v>71</v>
      </c>
      <c r="AF51" s="252" t="s">
        <v>72</v>
      </c>
      <c r="AG51" s="360"/>
      <c r="AH51" s="204"/>
      <c r="AI51" s="413"/>
      <c r="AJ51" s="435"/>
      <c r="AK51" s="302"/>
      <c r="AL51" s="146"/>
      <c r="AM51" s="308"/>
      <c r="AN51" s="147"/>
      <c r="AO51" s="147"/>
      <c r="AP51" s="210"/>
      <c r="AQ51" s="147"/>
      <c r="AR51" s="147"/>
      <c r="AS51" s="380" t="s">
        <v>74</v>
      </c>
    </row>
    <row r="52" spans="1:45" s="1" customFormat="1" ht="110.25" customHeight="1" x14ac:dyDescent="0.25">
      <c r="A52" s="214" t="s">
        <v>293</v>
      </c>
      <c r="B52" s="568" t="s">
        <v>330</v>
      </c>
      <c r="C52" s="214" t="s">
        <v>295</v>
      </c>
      <c r="D52" s="214" t="s">
        <v>296</v>
      </c>
      <c r="E52" s="256" t="s">
        <v>331</v>
      </c>
      <c r="F52" s="309" t="s">
        <v>332</v>
      </c>
      <c r="G52" s="311" t="s">
        <v>333</v>
      </c>
      <c r="H52" s="214" t="s">
        <v>57</v>
      </c>
      <c r="I52" s="214" t="s">
        <v>58</v>
      </c>
      <c r="J52" s="204" t="s">
        <v>59</v>
      </c>
      <c r="K52" s="249">
        <v>0.8</v>
      </c>
      <c r="L52" s="204" t="s">
        <v>60</v>
      </c>
      <c r="M52" s="249">
        <v>0.8</v>
      </c>
      <c r="N52" s="227" t="s">
        <v>61</v>
      </c>
      <c r="O52" s="248">
        <v>0.64</v>
      </c>
      <c r="P52" s="389" t="s">
        <v>334</v>
      </c>
      <c r="Q52" s="270" t="s">
        <v>328</v>
      </c>
      <c r="R52" s="77" t="s">
        <v>335</v>
      </c>
      <c r="S52" s="204" t="s">
        <v>65</v>
      </c>
      <c r="T52" s="204" t="s">
        <v>66</v>
      </c>
      <c r="U52" s="248">
        <v>0.25</v>
      </c>
      <c r="V52" s="248">
        <v>0.15</v>
      </c>
      <c r="W52" s="204" t="s">
        <v>94</v>
      </c>
      <c r="X52" s="204" t="s">
        <v>68</v>
      </c>
      <c r="Y52" s="204" t="s">
        <v>69</v>
      </c>
      <c r="Z52" s="249">
        <v>0.48</v>
      </c>
      <c r="AA52" s="247" t="s">
        <v>88</v>
      </c>
      <c r="AB52" s="249">
        <v>0.4</v>
      </c>
      <c r="AC52" s="204" t="s">
        <v>60</v>
      </c>
      <c r="AD52" s="249">
        <v>0.8</v>
      </c>
      <c r="AE52" s="232" t="s">
        <v>61</v>
      </c>
      <c r="AF52" s="252" t="s">
        <v>72</v>
      </c>
      <c r="AG52" s="360"/>
      <c r="AH52" s="204"/>
      <c r="AI52" s="413"/>
      <c r="AJ52" s="435"/>
      <c r="AK52" s="302"/>
      <c r="AL52" s="204"/>
      <c r="AM52" s="270"/>
      <c r="AN52" s="77"/>
      <c r="AO52" s="63"/>
      <c r="AP52" s="176"/>
      <c r="AQ52" s="167"/>
      <c r="AR52" s="185"/>
      <c r="AS52" s="380" t="s">
        <v>74</v>
      </c>
    </row>
    <row r="53" spans="1:45" s="1" customFormat="1" ht="140.25" customHeight="1" x14ac:dyDescent="0.25">
      <c r="A53" s="214" t="s">
        <v>336</v>
      </c>
      <c r="B53" s="566" t="s">
        <v>337</v>
      </c>
      <c r="C53" s="214" t="s">
        <v>338</v>
      </c>
      <c r="D53" s="214" t="s">
        <v>339</v>
      </c>
      <c r="E53" s="263" t="s">
        <v>340</v>
      </c>
      <c r="F53" s="275" t="s">
        <v>341</v>
      </c>
      <c r="G53" s="329" t="s">
        <v>342</v>
      </c>
      <c r="H53" s="236" t="s">
        <v>57</v>
      </c>
      <c r="I53" s="263" t="s">
        <v>58</v>
      </c>
      <c r="J53" s="204" t="s">
        <v>59</v>
      </c>
      <c r="K53" s="249">
        <v>0.8</v>
      </c>
      <c r="L53" s="252" t="s">
        <v>60</v>
      </c>
      <c r="M53" s="249">
        <v>0.8</v>
      </c>
      <c r="N53" s="227" t="s">
        <v>61</v>
      </c>
      <c r="O53" s="248">
        <v>0.64</v>
      </c>
      <c r="P53" s="77" t="s">
        <v>343</v>
      </c>
      <c r="Q53" s="252" t="s">
        <v>344</v>
      </c>
      <c r="R53" s="77" t="s">
        <v>345</v>
      </c>
      <c r="S53" s="204" t="s">
        <v>65</v>
      </c>
      <c r="T53" s="252" t="s">
        <v>346</v>
      </c>
      <c r="U53" s="248">
        <v>0.1</v>
      </c>
      <c r="V53" s="248">
        <v>0.15</v>
      </c>
      <c r="W53" s="204" t="s">
        <v>67</v>
      </c>
      <c r="X53" s="204" t="s">
        <v>68</v>
      </c>
      <c r="Y53" s="204" t="s">
        <v>69</v>
      </c>
      <c r="Z53" s="249">
        <v>0.36</v>
      </c>
      <c r="AA53" s="250" t="s">
        <v>95</v>
      </c>
      <c r="AB53" s="316">
        <v>0.2</v>
      </c>
      <c r="AC53" s="313" t="s">
        <v>96</v>
      </c>
      <c r="AD53" s="249">
        <v>0.4</v>
      </c>
      <c r="AE53" s="251" t="s">
        <v>97</v>
      </c>
      <c r="AF53" s="314" t="s">
        <v>72</v>
      </c>
      <c r="AG53" s="272"/>
      <c r="AH53" s="77"/>
      <c r="AI53" s="413"/>
      <c r="AJ53" s="446"/>
      <c r="AK53" s="302"/>
      <c r="AL53" s="77"/>
      <c r="AM53" s="159"/>
      <c r="AN53" s="77"/>
      <c r="AO53" s="147"/>
      <c r="AP53" s="176"/>
      <c r="AQ53" s="167"/>
      <c r="AR53" s="185"/>
      <c r="AS53" s="380" t="s">
        <v>74</v>
      </c>
    </row>
    <row r="54" spans="1:45" s="1" customFormat="1" ht="116.25" customHeight="1" x14ac:dyDescent="0.25">
      <c r="A54" s="214" t="s">
        <v>336</v>
      </c>
      <c r="B54" s="566" t="s">
        <v>347</v>
      </c>
      <c r="C54" s="214" t="s">
        <v>338</v>
      </c>
      <c r="D54" s="214" t="s">
        <v>339</v>
      </c>
      <c r="E54" s="263" t="s">
        <v>348</v>
      </c>
      <c r="F54" s="275" t="s">
        <v>349</v>
      </c>
      <c r="G54" s="237" t="s">
        <v>350</v>
      </c>
      <c r="H54" s="236" t="s">
        <v>57</v>
      </c>
      <c r="I54" s="263" t="s">
        <v>351</v>
      </c>
      <c r="J54" s="204" t="s">
        <v>95</v>
      </c>
      <c r="K54" s="249">
        <v>0.4</v>
      </c>
      <c r="L54" s="204" t="s">
        <v>60</v>
      </c>
      <c r="M54" s="249">
        <v>0.8</v>
      </c>
      <c r="N54" s="227" t="s">
        <v>61</v>
      </c>
      <c r="O54" s="248">
        <v>0.32</v>
      </c>
      <c r="P54" s="204" t="s">
        <v>352</v>
      </c>
      <c r="Q54" s="252" t="s">
        <v>353</v>
      </c>
      <c r="R54" s="204" t="s">
        <v>354</v>
      </c>
      <c r="S54" s="204" t="s">
        <v>65</v>
      </c>
      <c r="T54" s="204" t="s">
        <v>66</v>
      </c>
      <c r="U54" s="155">
        <f t="array" ref="U54">_xlfn.IFS(T54="Preventivo",25%,T54="Detectivo",15%,T54="Correctivo",10%)</f>
        <v>0.25</v>
      </c>
      <c r="V54" s="155">
        <f t="array" ref="V54">_xlfn.IFS(S54="Automático",25%,S54="Manual",15%)</f>
        <v>0.15</v>
      </c>
      <c r="W54" s="204" t="s">
        <v>94</v>
      </c>
      <c r="X54" s="204" t="s">
        <v>68</v>
      </c>
      <c r="Y54" s="204" t="s">
        <v>69</v>
      </c>
      <c r="Z54" s="156">
        <f t="shared" ref="Z54" si="0">+K54*(1-U54-V54)</f>
        <v>0.24</v>
      </c>
      <c r="AA54" s="157" t="str">
        <f>IF(Z54&lt;='Fórmulas '!$E$16,'Fórmulas '!$F$16,IF('Gestión de Riesgos '!Z54&lt;='Fórmulas '!$E$17,'Fórmulas '!$F$17,IF('Gestión de Riesgos '!Z54&lt;='Fórmulas '!$E$18,'Fórmulas '!$F$18,IF('Gestión de Riesgos '!Z54&lt;='Fórmulas '!$E$19,'Fórmulas '!$F$19,IF('Gestión de Riesgos '!Z54&lt;='Fórmulas '!$E$20,'Fórmulas '!$F$20)))))</f>
        <v>Baja</v>
      </c>
      <c r="AB54" s="153">
        <f>IF(AA54&lt;='Fórmulas '!$E$5,'Fórmulas '!$F$5,IF('Gestión de Riesgos '!AA54&lt;='Fórmulas '!$E$6,'Fórmulas '!$F$6,IF('Gestión de Riesgos '!AA54&lt;='Fórmulas '!$E$7,'Fórmulas '!$F$7,IF('Gestión de Riesgos '!AA54&lt;='Fórmulas '!$E$8,'Fórmulas '!$F$8,IF('Gestión de Riesgos '!AA54&lt;='Fórmulas '!$E$9,'Fórmulas '!$F$9)))))</f>
        <v>0.2</v>
      </c>
      <c r="AC54" s="204" t="s">
        <v>96</v>
      </c>
      <c r="AD54" s="249">
        <v>0.4</v>
      </c>
      <c r="AE54" s="251" t="s">
        <v>97</v>
      </c>
      <c r="AF54" s="295" t="s">
        <v>72</v>
      </c>
      <c r="AG54" s="272"/>
      <c r="AH54" s="204"/>
      <c r="AI54" s="413"/>
      <c r="AJ54" s="446"/>
      <c r="AK54" s="302"/>
      <c r="AL54" s="77"/>
      <c r="AM54" s="159"/>
      <c r="AN54" s="77"/>
      <c r="AO54" s="147"/>
      <c r="AP54" s="210"/>
      <c r="AQ54" s="167"/>
      <c r="AR54" s="167"/>
      <c r="AS54" s="380" t="s">
        <v>74</v>
      </c>
    </row>
    <row r="55" spans="1:45" s="1" customFormat="1" ht="103.5" customHeight="1" x14ac:dyDescent="0.25">
      <c r="A55" s="214" t="s">
        <v>336</v>
      </c>
      <c r="B55" s="566" t="s">
        <v>355</v>
      </c>
      <c r="C55" s="214" t="s">
        <v>338</v>
      </c>
      <c r="D55" s="214" t="s">
        <v>339</v>
      </c>
      <c r="E55" s="263" t="s">
        <v>356</v>
      </c>
      <c r="F55" s="204" t="s">
        <v>357</v>
      </c>
      <c r="G55" s="390" t="s">
        <v>358</v>
      </c>
      <c r="H55" s="236" t="s">
        <v>57</v>
      </c>
      <c r="I55" s="263" t="s">
        <v>58</v>
      </c>
      <c r="J55" s="204" t="s">
        <v>88</v>
      </c>
      <c r="K55" s="249">
        <v>0.6</v>
      </c>
      <c r="L55" s="204" t="s">
        <v>60</v>
      </c>
      <c r="M55" s="249">
        <v>0.8</v>
      </c>
      <c r="N55" s="227" t="s">
        <v>71</v>
      </c>
      <c r="O55" s="248">
        <v>0.48</v>
      </c>
      <c r="P55" s="204" t="s">
        <v>359</v>
      </c>
      <c r="Q55" s="252" t="s">
        <v>183</v>
      </c>
      <c r="R55" s="77" t="s">
        <v>360</v>
      </c>
      <c r="S55" s="204" t="s">
        <v>65</v>
      </c>
      <c r="T55" s="204" t="s">
        <v>66</v>
      </c>
      <c r="U55" s="248">
        <v>0.25</v>
      </c>
      <c r="V55" s="248">
        <v>0.15</v>
      </c>
      <c r="W55" s="204" t="s">
        <v>94</v>
      </c>
      <c r="X55" s="204" t="s">
        <v>68</v>
      </c>
      <c r="Y55" s="204" t="s">
        <v>69</v>
      </c>
      <c r="Z55" s="249">
        <v>0.36</v>
      </c>
      <c r="AA55" s="250" t="s">
        <v>95</v>
      </c>
      <c r="AB55" s="153">
        <f>IF(AA55&lt;='Fórmulas '!$E$5,'Fórmulas '!$F$5,IF('Gestión de Riesgos '!AA55&lt;='Fórmulas '!$E$6,'Fórmulas '!$F$6,IF('Gestión de Riesgos '!AA55&lt;='Fórmulas '!$E$7,'Fórmulas '!$F$7,IF('Gestión de Riesgos '!AA55&lt;='Fórmulas '!$E$8,'Fórmulas '!$F$8,IF('Gestión de Riesgos '!AA55&lt;='Fórmulas '!$E$9,'Fórmulas '!$F$9)))))</f>
        <v>0.2</v>
      </c>
      <c r="AC55" s="204" t="s">
        <v>96</v>
      </c>
      <c r="AD55" s="249">
        <v>0.4</v>
      </c>
      <c r="AE55" s="251" t="s">
        <v>97</v>
      </c>
      <c r="AF55" s="295" t="s">
        <v>72</v>
      </c>
      <c r="AG55" s="272"/>
      <c r="AH55" s="204"/>
      <c r="AI55" s="413"/>
      <c r="AJ55" s="447"/>
      <c r="AK55" s="302"/>
      <c r="AL55" s="77"/>
      <c r="AM55" s="162"/>
      <c r="AN55" s="77"/>
      <c r="AO55" s="147"/>
      <c r="AP55" s="210"/>
      <c r="AQ55" s="146"/>
      <c r="AR55" s="146"/>
      <c r="AS55" s="380" t="s">
        <v>74</v>
      </c>
    </row>
    <row r="56" spans="1:45" s="1" customFormat="1" ht="117.75" customHeight="1" x14ac:dyDescent="0.25">
      <c r="A56" s="214" t="s">
        <v>336</v>
      </c>
      <c r="B56" s="566" t="s">
        <v>361</v>
      </c>
      <c r="C56" s="214" t="s">
        <v>338</v>
      </c>
      <c r="D56" s="214" t="s">
        <v>339</v>
      </c>
      <c r="E56" s="275" t="s">
        <v>362</v>
      </c>
      <c r="F56" s="238" t="s">
        <v>363</v>
      </c>
      <c r="G56" s="238" t="s">
        <v>364</v>
      </c>
      <c r="H56" s="236" t="s">
        <v>300</v>
      </c>
      <c r="I56" s="263" t="s">
        <v>58</v>
      </c>
      <c r="J56" s="204" t="s">
        <v>88</v>
      </c>
      <c r="K56" s="249">
        <v>0.6</v>
      </c>
      <c r="L56" s="204" t="s">
        <v>60</v>
      </c>
      <c r="M56" s="249">
        <v>0.8</v>
      </c>
      <c r="N56" s="227" t="s">
        <v>71</v>
      </c>
      <c r="O56" s="248">
        <v>0.48</v>
      </c>
      <c r="P56" s="204" t="s">
        <v>365</v>
      </c>
      <c r="Q56" s="252" t="s">
        <v>366</v>
      </c>
      <c r="R56" s="204" t="s">
        <v>367</v>
      </c>
      <c r="S56" s="204" t="s">
        <v>65</v>
      </c>
      <c r="T56" s="204" t="s">
        <v>66</v>
      </c>
      <c r="U56" s="248">
        <v>0.25</v>
      </c>
      <c r="V56" s="248">
        <v>0.15</v>
      </c>
      <c r="W56" s="204" t="s">
        <v>94</v>
      </c>
      <c r="X56" s="204" t="s">
        <v>68</v>
      </c>
      <c r="Y56" s="204" t="s">
        <v>69</v>
      </c>
      <c r="Z56" s="249">
        <v>0.36</v>
      </c>
      <c r="AA56" s="250" t="s">
        <v>95</v>
      </c>
      <c r="AB56" s="153">
        <f>IF(AA56&lt;='Fórmulas '!$E$5,'Fórmulas '!$F$5,IF('Gestión de Riesgos '!AA56&lt;='Fórmulas '!$E$6,'Fórmulas '!$F$6,IF('Gestión de Riesgos '!AA56&lt;='Fórmulas '!$E$7,'Fórmulas '!$F$7,IF('Gestión de Riesgos '!AA56&lt;='Fórmulas '!$E$8,'Fórmulas '!$F$8,IF('Gestión de Riesgos '!AA56&lt;='Fórmulas '!$E$9,'Fórmulas '!$F$9)))))</f>
        <v>0.2</v>
      </c>
      <c r="AC56" s="204" t="s">
        <v>96</v>
      </c>
      <c r="AD56" s="249">
        <v>0.4</v>
      </c>
      <c r="AE56" s="251" t="s">
        <v>97</v>
      </c>
      <c r="AF56" s="252" t="s">
        <v>72</v>
      </c>
      <c r="AG56" s="360"/>
      <c r="AH56" s="204"/>
      <c r="AI56" s="413"/>
      <c r="AJ56" s="446"/>
      <c r="AK56" s="302"/>
      <c r="AL56" s="77"/>
      <c r="AM56" s="162"/>
      <c r="AN56" s="77"/>
      <c r="AO56" s="147"/>
      <c r="AP56" s="176"/>
      <c r="AQ56" s="167"/>
      <c r="AR56" s="167"/>
      <c r="AS56" s="380" t="s">
        <v>74</v>
      </c>
    </row>
    <row r="57" spans="1:45" s="1" customFormat="1" ht="123" customHeight="1" x14ac:dyDescent="0.25">
      <c r="A57" s="214" t="s">
        <v>336</v>
      </c>
      <c r="B57" s="566" t="s">
        <v>368</v>
      </c>
      <c r="C57" s="214" t="s">
        <v>338</v>
      </c>
      <c r="D57" s="214" t="s">
        <v>339</v>
      </c>
      <c r="E57" s="275" t="s">
        <v>369</v>
      </c>
      <c r="F57" s="238" t="s">
        <v>363</v>
      </c>
      <c r="G57" s="238" t="s">
        <v>370</v>
      </c>
      <c r="H57" s="236" t="s">
        <v>300</v>
      </c>
      <c r="I57" s="263" t="s">
        <v>58</v>
      </c>
      <c r="J57" s="204" t="s">
        <v>88</v>
      </c>
      <c r="K57" s="249">
        <v>0.6</v>
      </c>
      <c r="L57" s="204" t="s">
        <v>60</v>
      </c>
      <c r="M57" s="249">
        <v>0.8</v>
      </c>
      <c r="N57" s="227" t="s">
        <v>71</v>
      </c>
      <c r="O57" s="248">
        <v>0.48</v>
      </c>
      <c r="P57" s="260" t="s">
        <v>371</v>
      </c>
      <c r="Q57" s="252" t="s">
        <v>372</v>
      </c>
      <c r="R57" s="260" t="s">
        <v>367</v>
      </c>
      <c r="S57" s="204" t="s">
        <v>65</v>
      </c>
      <c r="T57" s="204" t="s">
        <v>66</v>
      </c>
      <c r="U57" s="248">
        <v>0.25</v>
      </c>
      <c r="V57" s="248">
        <v>0.15</v>
      </c>
      <c r="W57" s="204" t="s">
        <v>94</v>
      </c>
      <c r="X57" s="204" t="s">
        <v>68</v>
      </c>
      <c r="Y57" s="204" t="s">
        <v>373</v>
      </c>
      <c r="Z57" s="249">
        <v>0.36</v>
      </c>
      <c r="AA57" s="250" t="s">
        <v>95</v>
      </c>
      <c r="AB57" s="153">
        <f>IF(AA57&lt;='Fórmulas '!$E$5,'Fórmulas '!$F$5,IF('Gestión de Riesgos '!AA57&lt;='Fórmulas '!$E$6,'Fórmulas '!$F$6,IF('Gestión de Riesgos '!AA57&lt;='Fórmulas '!$E$7,'Fórmulas '!$F$7,IF('Gestión de Riesgos '!AA57&lt;='Fórmulas '!$E$8,'Fórmulas '!$F$8,IF('Gestión de Riesgos '!AA57&lt;='Fórmulas '!$E$9,'Fórmulas '!$F$9)))))</f>
        <v>0.2</v>
      </c>
      <c r="AC57" s="204" t="s">
        <v>96</v>
      </c>
      <c r="AD57" s="249">
        <v>0.4</v>
      </c>
      <c r="AE57" s="251" t="s">
        <v>97</v>
      </c>
      <c r="AF57" s="252" t="s">
        <v>72</v>
      </c>
      <c r="AG57" s="360"/>
      <c r="AH57" s="204"/>
      <c r="AI57" s="413"/>
      <c r="AJ57" s="448"/>
      <c r="AK57" s="302"/>
      <c r="AL57" s="77"/>
      <c r="AM57" s="162"/>
      <c r="AN57" s="77"/>
      <c r="AO57" s="147"/>
      <c r="AP57" s="176"/>
      <c r="AQ57" s="167"/>
      <c r="AR57" s="167"/>
      <c r="AS57" s="380" t="s">
        <v>74</v>
      </c>
    </row>
    <row r="58" spans="1:45" s="1" customFormat="1" ht="107.25" customHeight="1" x14ac:dyDescent="0.25">
      <c r="A58" s="214" t="s">
        <v>374</v>
      </c>
      <c r="B58" s="566" t="s">
        <v>375</v>
      </c>
      <c r="C58" s="214" t="s">
        <v>376</v>
      </c>
      <c r="D58" s="146" t="str">
        <f>VLOOKUP(A58,'Fórmulas '!$F$47:$G$68,2,FALSE)</f>
        <v>Jefe de Oficina de Talento Humano</v>
      </c>
      <c r="E58" s="214" t="s">
        <v>377</v>
      </c>
      <c r="F58" s="214" t="s">
        <v>378</v>
      </c>
      <c r="G58" s="214" t="s">
        <v>379</v>
      </c>
      <c r="H58" s="263" t="s">
        <v>57</v>
      </c>
      <c r="I58" s="214" t="s">
        <v>58</v>
      </c>
      <c r="J58" s="204" t="s">
        <v>95</v>
      </c>
      <c r="K58" s="246">
        <v>0.4</v>
      </c>
      <c r="L58" s="204" t="s">
        <v>89</v>
      </c>
      <c r="M58" s="246">
        <v>0.6</v>
      </c>
      <c r="N58" s="247" t="s">
        <v>90</v>
      </c>
      <c r="O58" s="248">
        <v>0.24</v>
      </c>
      <c r="P58" s="77" t="s">
        <v>380</v>
      </c>
      <c r="Q58" s="252" t="s">
        <v>302</v>
      </c>
      <c r="R58" s="77" t="s">
        <v>381</v>
      </c>
      <c r="S58" s="204" t="s">
        <v>65</v>
      </c>
      <c r="T58" s="204" t="s">
        <v>185</v>
      </c>
      <c r="U58" s="248">
        <v>0.15</v>
      </c>
      <c r="V58" s="248">
        <v>0.15</v>
      </c>
      <c r="W58" s="204" t="s">
        <v>94</v>
      </c>
      <c r="X58" s="204" t="s">
        <v>68</v>
      </c>
      <c r="Y58" s="204" t="s">
        <v>69</v>
      </c>
      <c r="Z58" s="249">
        <v>0.28000000000000003</v>
      </c>
      <c r="AA58" s="250" t="s">
        <v>95</v>
      </c>
      <c r="AB58" s="249">
        <v>0.2</v>
      </c>
      <c r="AC58" s="252" t="s">
        <v>171</v>
      </c>
      <c r="AD58" s="249">
        <v>0.2</v>
      </c>
      <c r="AE58" s="251" t="s">
        <v>97</v>
      </c>
      <c r="AF58" s="233" t="s">
        <v>72</v>
      </c>
      <c r="AG58" s="360"/>
      <c r="AH58" s="77"/>
      <c r="AI58" s="302"/>
      <c r="AJ58" s="449"/>
      <c r="AK58" s="302"/>
      <c r="AL58" s="77"/>
      <c r="AM58" s="162"/>
      <c r="AN58" s="77"/>
      <c r="AO58" s="147"/>
      <c r="AP58" s="176"/>
      <c r="AQ58" s="167"/>
      <c r="AR58" s="167"/>
      <c r="AS58" s="391"/>
    </row>
    <row r="59" spans="1:45" s="1" customFormat="1" ht="93" customHeight="1" x14ac:dyDescent="0.25">
      <c r="A59" s="214" t="s">
        <v>374</v>
      </c>
      <c r="B59" s="566" t="s">
        <v>382</v>
      </c>
      <c r="C59" s="214" t="s">
        <v>376</v>
      </c>
      <c r="D59" s="214" t="s">
        <v>383</v>
      </c>
      <c r="E59" s="214" t="s">
        <v>377</v>
      </c>
      <c r="F59" s="214" t="s">
        <v>378</v>
      </c>
      <c r="G59" s="214" t="s">
        <v>379</v>
      </c>
      <c r="H59" s="263" t="s">
        <v>57</v>
      </c>
      <c r="I59" s="214" t="s">
        <v>58</v>
      </c>
      <c r="J59" s="204" t="s">
        <v>95</v>
      </c>
      <c r="K59" s="249">
        <v>0.4</v>
      </c>
      <c r="L59" s="204" t="s">
        <v>89</v>
      </c>
      <c r="M59" s="249">
        <v>0.6</v>
      </c>
      <c r="N59" s="247" t="s">
        <v>90</v>
      </c>
      <c r="O59" s="248">
        <v>0.24</v>
      </c>
      <c r="P59" s="77" t="s">
        <v>384</v>
      </c>
      <c r="Q59" s="252" t="s">
        <v>302</v>
      </c>
      <c r="R59" s="204" t="s">
        <v>385</v>
      </c>
      <c r="S59" s="252" t="s">
        <v>65</v>
      </c>
      <c r="T59" s="204" t="s">
        <v>185</v>
      </c>
      <c r="U59" s="248">
        <v>0.15</v>
      </c>
      <c r="V59" s="248">
        <v>0.15</v>
      </c>
      <c r="W59" s="204" t="s">
        <v>94</v>
      </c>
      <c r="X59" s="204" t="s">
        <v>68</v>
      </c>
      <c r="Y59" s="204" t="s">
        <v>69</v>
      </c>
      <c r="Z59" s="249">
        <v>0.28000000000000003</v>
      </c>
      <c r="AA59" s="250" t="s">
        <v>95</v>
      </c>
      <c r="AB59" s="249">
        <v>0.2</v>
      </c>
      <c r="AC59" s="252" t="s">
        <v>171</v>
      </c>
      <c r="AD59" s="249">
        <v>0.2</v>
      </c>
      <c r="AE59" s="251" t="s">
        <v>97</v>
      </c>
      <c r="AF59" s="233" t="s">
        <v>72</v>
      </c>
      <c r="AG59" s="360"/>
      <c r="AH59" s="77"/>
      <c r="AI59" s="302"/>
      <c r="AJ59" s="435"/>
      <c r="AK59" s="302"/>
      <c r="AL59" s="77"/>
      <c r="AM59" s="162"/>
      <c r="AN59" s="77"/>
      <c r="AO59" s="147"/>
      <c r="AP59" s="176"/>
      <c r="AQ59" s="167"/>
      <c r="AR59" s="167"/>
      <c r="AS59" s="391"/>
    </row>
    <row r="60" spans="1:45" s="1" customFormat="1" ht="96" customHeight="1" x14ac:dyDescent="0.25">
      <c r="A60" s="214" t="s">
        <v>374</v>
      </c>
      <c r="B60" s="566" t="s">
        <v>386</v>
      </c>
      <c r="C60" s="214" t="s">
        <v>376</v>
      </c>
      <c r="D60" s="214" t="s">
        <v>383</v>
      </c>
      <c r="E60" s="214" t="s">
        <v>387</v>
      </c>
      <c r="F60" s="214" t="s">
        <v>388</v>
      </c>
      <c r="G60" s="214" t="s">
        <v>389</v>
      </c>
      <c r="H60" s="214" t="s">
        <v>300</v>
      </c>
      <c r="I60" s="214" t="s">
        <v>58</v>
      </c>
      <c r="J60" s="204" t="s">
        <v>59</v>
      </c>
      <c r="K60" s="249">
        <v>0.8</v>
      </c>
      <c r="L60" s="204" t="s">
        <v>60</v>
      </c>
      <c r="M60" s="249">
        <v>0.8</v>
      </c>
      <c r="N60" s="227" t="s">
        <v>61</v>
      </c>
      <c r="O60" s="248">
        <v>0.64</v>
      </c>
      <c r="P60" s="377" t="s">
        <v>390</v>
      </c>
      <c r="Q60" s="252" t="s">
        <v>302</v>
      </c>
      <c r="R60" s="204" t="s">
        <v>391</v>
      </c>
      <c r="S60" s="252" t="s">
        <v>65</v>
      </c>
      <c r="T60" s="204" t="s">
        <v>66</v>
      </c>
      <c r="U60" s="248">
        <v>0.25</v>
      </c>
      <c r="V60" s="248">
        <v>0.15</v>
      </c>
      <c r="W60" s="204" t="s">
        <v>67</v>
      </c>
      <c r="X60" s="204" t="s">
        <v>68</v>
      </c>
      <c r="Y60" s="204" t="s">
        <v>69</v>
      </c>
      <c r="Z60" s="249">
        <v>0.48</v>
      </c>
      <c r="AA60" s="247" t="s">
        <v>88</v>
      </c>
      <c r="AB60" s="249">
        <v>0.4</v>
      </c>
      <c r="AC60" s="204" t="s">
        <v>96</v>
      </c>
      <c r="AD60" s="249">
        <v>0.4</v>
      </c>
      <c r="AE60" s="247" t="s">
        <v>90</v>
      </c>
      <c r="AF60" s="233" t="s">
        <v>72</v>
      </c>
      <c r="AG60" s="360"/>
      <c r="AH60" s="77"/>
      <c r="AI60" s="302"/>
      <c r="AJ60" s="450"/>
      <c r="AK60" s="302"/>
      <c r="AL60" s="77"/>
      <c r="AM60" s="162"/>
      <c r="AN60" s="77"/>
      <c r="AO60" s="196"/>
      <c r="AP60" s="176"/>
      <c r="AQ60" s="176"/>
      <c r="AR60" s="176"/>
      <c r="AS60" s="391"/>
    </row>
    <row r="61" spans="1:45" s="1" customFormat="1" ht="93.75" customHeight="1" x14ac:dyDescent="0.25">
      <c r="A61" s="214" t="s">
        <v>374</v>
      </c>
      <c r="B61" s="566" t="s">
        <v>392</v>
      </c>
      <c r="C61" s="214" t="s">
        <v>376</v>
      </c>
      <c r="D61" s="214" t="s">
        <v>383</v>
      </c>
      <c r="E61" s="214" t="s">
        <v>387</v>
      </c>
      <c r="F61" s="214" t="s">
        <v>388</v>
      </c>
      <c r="G61" s="214" t="s">
        <v>389</v>
      </c>
      <c r="H61" s="214" t="s">
        <v>300</v>
      </c>
      <c r="I61" s="214" t="s">
        <v>58</v>
      </c>
      <c r="J61" s="204" t="s">
        <v>59</v>
      </c>
      <c r="K61" s="249">
        <v>0.8</v>
      </c>
      <c r="L61" s="204" t="s">
        <v>60</v>
      </c>
      <c r="M61" s="249">
        <v>0.8</v>
      </c>
      <c r="N61" s="227" t="s">
        <v>61</v>
      </c>
      <c r="O61" s="248">
        <v>0.64</v>
      </c>
      <c r="P61" s="377" t="s">
        <v>393</v>
      </c>
      <c r="Q61" s="252" t="s">
        <v>302</v>
      </c>
      <c r="R61" s="204" t="s">
        <v>394</v>
      </c>
      <c r="S61" s="252" t="s">
        <v>65</v>
      </c>
      <c r="T61" s="204" t="s">
        <v>66</v>
      </c>
      <c r="U61" s="248">
        <v>0.25</v>
      </c>
      <c r="V61" s="248">
        <v>0.15</v>
      </c>
      <c r="W61" s="204" t="s">
        <v>67</v>
      </c>
      <c r="X61" s="204" t="s">
        <v>68</v>
      </c>
      <c r="Y61" s="204" t="s">
        <v>69</v>
      </c>
      <c r="Z61" s="249">
        <v>0.48</v>
      </c>
      <c r="AA61" s="247" t="s">
        <v>88</v>
      </c>
      <c r="AB61" s="249">
        <v>0.4</v>
      </c>
      <c r="AC61" s="204" t="s">
        <v>96</v>
      </c>
      <c r="AD61" s="249">
        <v>0.4</v>
      </c>
      <c r="AE61" s="247" t="s">
        <v>90</v>
      </c>
      <c r="AF61" s="233" t="s">
        <v>72</v>
      </c>
      <c r="AG61" s="360"/>
      <c r="AH61" s="77"/>
      <c r="AI61" s="302"/>
      <c r="AJ61" s="451"/>
      <c r="AK61" s="302"/>
      <c r="AL61" s="77"/>
      <c r="AM61" s="162"/>
      <c r="AN61" s="77"/>
      <c r="AO61" s="196"/>
      <c r="AP61" s="176"/>
      <c r="AQ61" s="176"/>
      <c r="AR61" s="176"/>
      <c r="AS61" s="391"/>
    </row>
    <row r="62" spans="1:45" s="1" customFormat="1" ht="69" customHeight="1" x14ac:dyDescent="0.25">
      <c r="A62" s="214" t="s">
        <v>374</v>
      </c>
      <c r="B62" s="566" t="s">
        <v>395</v>
      </c>
      <c r="C62" s="214" t="s">
        <v>376</v>
      </c>
      <c r="D62" s="214" t="s">
        <v>383</v>
      </c>
      <c r="E62" s="214" t="s">
        <v>387</v>
      </c>
      <c r="F62" s="214" t="s">
        <v>388</v>
      </c>
      <c r="G62" s="214" t="s">
        <v>389</v>
      </c>
      <c r="H62" s="214" t="s">
        <v>300</v>
      </c>
      <c r="I62" s="214" t="s">
        <v>58</v>
      </c>
      <c r="J62" s="204" t="s">
        <v>59</v>
      </c>
      <c r="K62" s="249">
        <v>0.8</v>
      </c>
      <c r="L62" s="204" t="s">
        <v>60</v>
      </c>
      <c r="M62" s="249">
        <v>0.8</v>
      </c>
      <c r="N62" s="227" t="s">
        <v>61</v>
      </c>
      <c r="O62" s="248">
        <v>0.64</v>
      </c>
      <c r="P62" s="377" t="s">
        <v>396</v>
      </c>
      <c r="Q62" s="252" t="s">
        <v>302</v>
      </c>
      <c r="R62" s="204" t="s">
        <v>397</v>
      </c>
      <c r="S62" s="252" t="s">
        <v>65</v>
      </c>
      <c r="T62" s="204" t="s">
        <v>66</v>
      </c>
      <c r="U62" s="248">
        <v>0.25</v>
      </c>
      <c r="V62" s="248">
        <v>0.15</v>
      </c>
      <c r="W62" s="204" t="s">
        <v>67</v>
      </c>
      <c r="X62" s="204" t="s">
        <v>68</v>
      </c>
      <c r="Y62" s="204" t="s">
        <v>69</v>
      </c>
      <c r="Z62" s="249">
        <v>0.48</v>
      </c>
      <c r="AA62" s="247" t="s">
        <v>88</v>
      </c>
      <c r="AB62" s="249">
        <v>0.4</v>
      </c>
      <c r="AC62" s="252" t="s">
        <v>96</v>
      </c>
      <c r="AD62" s="249">
        <v>0.4</v>
      </c>
      <c r="AE62" s="247" t="s">
        <v>90</v>
      </c>
      <c r="AF62" s="233" t="s">
        <v>72</v>
      </c>
      <c r="AG62" s="360"/>
      <c r="AH62" s="238"/>
      <c r="AI62" s="302"/>
      <c r="AJ62" s="451"/>
      <c r="AK62" s="302"/>
      <c r="AL62" s="77"/>
      <c r="AM62" s="162"/>
      <c r="AN62" s="77"/>
      <c r="AO62" s="196"/>
      <c r="AP62" s="176"/>
      <c r="AQ62" s="176"/>
      <c r="AR62" s="176"/>
      <c r="AS62" s="391"/>
    </row>
    <row r="63" spans="1:45" s="1" customFormat="1" ht="110.25" customHeight="1" x14ac:dyDescent="0.25">
      <c r="A63" s="214" t="s">
        <v>374</v>
      </c>
      <c r="B63" s="566" t="s">
        <v>398</v>
      </c>
      <c r="C63" s="214" t="s">
        <v>376</v>
      </c>
      <c r="D63" s="214" t="s">
        <v>383</v>
      </c>
      <c r="E63" s="214" t="s">
        <v>399</v>
      </c>
      <c r="F63" s="214" t="s">
        <v>400</v>
      </c>
      <c r="G63" s="214" t="s">
        <v>401</v>
      </c>
      <c r="H63" s="263" t="s">
        <v>57</v>
      </c>
      <c r="I63" s="214" t="s">
        <v>58</v>
      </c>
      <c r="J63" s="263" t="s">
        <v>88</v>
      </c>
      <c r="K63" s="249">
        <v>0.6</v>
      </c>
      <c r="L63" s="263" t="s">
        <v>89</v>
      </c>
      <c r="M63" s="249">
        <v>0.6</v>
      </c>
      <c r="N63" s="247" t="s">
        <v>90</v>
      </c>
      <c r="O63" s="248">
        <v>0.36</v>
      </c>
      <c r="P63" s="377" t="s">
        <v>402</v>
      </c>
      <c r="Q63" s="252" t="s">
        <v>302</v>
      </c>
      <c r="R63" s="377" t="s">
        <v>403</v>
      </c>
      <c r="S63" s="252" t="s">
        <v>65</v>
      </c>
      <c r="T63" s="204" t="s">
        <v>66</v>
      </c>
      <c r="U63" s="248">
        <v>0.25</v>
      </c>
      <c r="V63" s="248">
        <v>0.15</v>
      </c>
      <c r="W63" s="204" t="s">
        <v>67</v>
      </c>
      <c r="X63" s="204" t="s">
        <v>68</v>
      </c>
      <c r="Y63" s="204" t="s">
        <v>69</v>
      </c>
      <c r="Z63" s="249">
        <v>0.36</v>
      </c>
      <c r="AA63" s="250" t="s">
        <v>95</v>
      </c>
      <c r="AB63" s="249">
        <v>0.2</v>
      </c>
      <c r="AC63" s="263" t="s">
        <v>171</v>
      </c>
      <c r="AD63" s="249">
        <v>0.2</v>
      </c>
      <c r="AE63" s="251" t="s">
        <v>97</v>
      </c>
      <c r="AF63" s="263"/>
      <c r="AG63" s="360"/>
      <c r="AH63" s="77"/>
      <c r="AI63" s="302"/>
      <c r="AJ63" s="451"/>
      <c r="AK63" s="302"/>
      <c r="AL63" s="77"/>
      <c r="AM63" s="162"/>
      <c r="AN63" s="77"/>
      <c r="AO63" s="196"/>
      <c r="AP63" s="176"/>
      <c r="AQ63" s="176"/>
      <c r="AR63" s="176"/>
      <c r="AS63" s="391"/>
    </row>
    <row r="64" spans="1:45" s="1" customFormat="1" ht="110.25" customHeight="1" x14ac:dyDescent="0.25">
      <c r="A64" s="214" t="s">
        <v>374</v>
      </c>
      <c r="B64" s="566" t="s">
        <v>404</v>
      </c>
      <c r="C64" s="214" t="s">
        <v>376</v>
      </c>
      <c r="D64" s="214" t="s">
        <v>383</v>
      </c>
      <c r="E64" s="214" t="s">
        <v>399</v>
      </c>
      <c r="F64" s="214" t="s">
        <v>400</v>
      </c>
      <c r="G64" s="214" t="s">
        <v>401</v>
      </c>
      <c r="H64" s="263" t="s">
        <v>57</v>
      </c>
      <c r="I64" s="214" t="s">
        <v>58</v>
      </c>
      <c r="J64" s="263" t="s">
        <v>88</v>
      </c>
      <c r="K64" s="249">
        <v>0.6</v>
      </c>
      <c r="L64" s="252" t="s">
        <v>89</v>
      </c>
      <c r="M64" s="249">
        <v>0.6</v>
      </c>
      <c r="N64" s="247" t="s">
        <v>90</v>
      </c>
      <c r="O64" s="248">
        <v>0.36</v>
      </c>
      <c r="P64" s="377" t="s">
        <v>405</v>
      </c>
      <c r="Q64" s="252" t="s">
        <v>302</v>
      </c>
      <c r="R64" s="204" t="s">
        <v>406</v>
      </c>
      <c r="S64" s="252" t="s">
        <v>65</v>
      </c>
      <c r="T64" s="204" t="s">
        <v>66</v>
      </c>
      <c r="U64" s="248">
        <v>0.25</v>
      </c>
      <c r="V64" s="248">
        <v>0.15</v>
      </c>
      <c r="W64" s="204" t="s">
        <v>67</v>
      </c>
      <c r="X64" s="204" t="s">
        <v>68</v>
      </c>
      <c r="Y64" s="204" t="s">
        <v>69</v>
      </c>
      <c r="Z64" s="249">
        <v>0.36</v>
      </c>
      <c r="AA64" s="250" t="s">
        <v>95</v>
      </c>
      <c r="AB64" s="249">
        <v>0.2</v>
      </c>
      <c r="AC64" s="252" t="s">
        <v>171</v>
      </c>
      <c r="AD64" s="249">
        <v>0.2</v>
      </c>
      <c r="AE64" s="251" t="s">
        <v>97</v>
      </c>
      <c r="AF64" s="233" t="s">
        <v>72</v>
      </c>
      <c r="AG64" s="360"/>
      <c r="AH64" s="77"/>
      <c r="AI64" s="302"/>
      <c r="AJ64" s="451"/>
      <c r="AK64" s="302"/>
      <c r="AL64" s="77"/>
      <c r="AM64" s="162"/>
      <c r="AN64" s="77"/>
      <c r="AO64" s="196"/>
      <c r="AP64" s="176"/>
      <c r="AQ64" s="176"/>
      <c r="AR64" s="176"/>
      <c r="AS64" s="391"/>
    </row>
    <row r="65" spans="1:45" s="1" customFormat="1" ht="138.75" customHeight="1" x14ac:dyDescent="0.25">
      <c r="A65" s="214" t="s">
        <v>374</v>
      </c>
      <c r="B65" s="566" t="s">
        <v>407</v>
      </c>
      <c r="C65" s="214" t="s">
        <v>376</v>
      </c>
      <c r="D65" s="214" t="s">
        <v>383</v>
      </c>
      <c r="E65" s="214" t="s">
        <v>408</v>
      </c>
      <c r="F65" s="214" t="s">
        <v>409</v>
      </c>
      <c r="G65" s="214" t="s">
        <v>410</v>
      </c>
      <c r="H65" s="263" t="s">
        <v>300</v>
      </c>
      <c r="I65" s="214" t="s">
        <v>58</v>
      </c>
      <c r="J65" s="263" t="s">
        <v>88</v>
      </c>
      <c r="K65" s="249">
        <v>0.6</v>
      </c>
      <c r="L65" s="252" t="s">
        <v>96</v>
      </c>
      <c r="M65" s="249">
        <v>0.6</v>
      </c>
      <c r="N65" s="247" t="s">
        <v>90</v>
      </c>
      <c r="O65" s="248">
        <v>0.36</v>
      </c>
      <c r="P65" s="376" t="s">
        <v>411</v>
      </c>
      <c r="Q65" s="252" t="s">
        <v>302</v>
      </c>
      <c r="R65" s="377" t="s">
        <v>412</v>
      </c>
      <c r="S65" s="252" t="s">
        <v>65</v>
      </c>
      <c r="T65" s="204" t="s">
        <v>185</v>
      </c>
      <c r="U65" s="248">
        <v>0.15</v>
      </c>
      <c r="V65" s="248">
        <v>0.15</v>
      </c>
      <c r="W65" s="204" t="s">
        <v>67</v>
      </c>
      <c r="X65" s="204" t="s">
        <v>68</v>
      </c>
      <c r="Y65" s="204" t="s">
        <v>69</v>
      </c>
      <c r="Z65" s="249">
        <v>0.42</v>
      </c>
      <c r="AA65" s="247" t="s">
        <v>88</v>
      </c>
      <c r="AB65" s="249">
        <v>0.4</v>
      </c>
      <c r="AC65" s="294" t="s">
        <v>89</v>
      </c>
      <c r="AD65" s="249">
        <v>0.6</v>
      </c>
      <c r="AE65" s="247" t="s">
        <v>90</v>
      </c>
      <c r="AF65" s="324" t="s">
        <v>72</v>
      </c>
      <c r="AG65" s="360"/>
      <c r="AH65" s="238"/>
      <c r="AI65" s="302"/>
      <c r="AJ65" s="451"/>
      <c r="AK65" s="302"/>
      <c r="AL65" s="77"/>
      <c r="AM65" s="162"/>
      <c r="AN65" s="77"/>
      <c r="AO65" s="196"/>
      <c r="AP65" s="176"/>
      <c r="AQ65" s="176"/>
      <c r="AR65" s="176"/>
      <c r="AS65" s="391"/>
    </row>
    <row r="66" spans="1:45" s="1" customFormat="1" ht="148.5" customHeight="1" x14ac:dyDescent="0.25">
      <c r="A66" s="214" t="s">
        <v>374</v>
      </c>
      <c r="B66" s="566" t="s">
        <v>413</v>
      </c>
      <c r="C66" s="214" t="s">
        <v>376</v>
      </c>
      <c r="D66" s="214" t="s">
        <v>383</v>
      </c>
      <c r="E66" s="214" t="s">
        <v>414</v>
      </c>
      <c r="F66" s="214" t="s">
        <v>415</v>
      </c>
      <c r="G66" s="214" t="s">
        <v>416</v>
      </c>
      <c r="H66" s="263" t="s">
        <v>300</v>
      </c>
      <c r="I66" s="214" t="s">
        <v>58</v>
      </c>
      <c r="J66" s="263" t="s">
        <v>88</v>
      </c>
      <c r="K66" s="249">
        <v>0.6</v>
      </c>
      <c r="L66" s="252" t="s">
        <v>89</v>
      </c>
      <c r="M66" s="249">
        <v>0.6</v>
      </c>
      <c r="N66" s="247" t="s">
        <v>90</v>
      </c>
      <c r="O66" s="248">
        <v>0.36</v>
      </c>
      <c r="P66" s="376" t="s">
        <v>417</v>
      </c>
      <c r="Q66" s="252" t="s">
        <v>302</v>
      </c>
      <c r="R66" s="77" t="s">
        <v>418</v>
      </c>
      <c r="S66" s="252" t="s">
        <v>65</v>
      </c>
      <c r="T66" s="252" t="s">
        <v>66</v>
      </c>
      <c r="U66" s="248">
        <v>0.25</v>
      </c>
      <c r="V66" s="248">
        <v>0.15</v>
      </c>
      <c r="W66" s="204" t="s">
        <v>67</v>
      </c>
      <c r="X66" s="204" t="s">
        <v>68</v>
      </c>
      <c r="Y66" s="252" t="s">
        <v>69</v>
      </c>
      <c r="Z66" s="249">
        <v>0.36</v>
      </c>
      <c r="AA66" s="250" t="s">
        <v>95</v>
      </c>
      <c r="AB66" s="249">
        <v>0.2</v>
      </c>
      <c r="AC66" s="252" t="s">
        <v>171</v>
      </c>
      <c r="AD66" s="249">
        <v>0.2</v>
      </c>
      <c r="AE66" s="251" t="s">
        <v>97</v>
      </c>
      <c r="AF66" s="252" t="s">
        <v>72</v>
      </c>
      <c r="AG66" s="360"/>
      <c r="AH66" s="238"/>
      <c r="AI66" s="302"/>
      <c r="AJ66" s="451"/>
      <c r="AK66" s="302"/>
      <c r="AL66" s="148"/>
      <c r="AM66" s="159"/>
      <c r="AN66" s="77"/>
      <c r="AO66" s="361"/>
      <c r="AP66" s="77"/>
      <c r="AQ66" s="77"/>
      <c r="AR66" s="77"/>
      <c r="AS66" s="391"/>
    </row>
    <row r="67" spans="1:45" s="1" customFormat="1" ht="307.5" customHeight="1" x14ac:dyDescent="0.25">
      <c r="A67" s="214" t="s">
        <v>374</v>
      </c>
      <c r="B67" s="566" t="s">
        <v>419</v>
      </c>
      <c r="C67" s="214" t="s">
        <v>376</v>
      </c>
      <c r="D67" s="214" t="s">
        <v>383</v>
      </c>
      <c r="E67" s="263" t="s">
        <v>420</v>
      </c>
      <c r="F67" s="214" t="s">
        <v>421</v>
      </c>
      <c r="G67" s="214" t="s">
        <v>422</v>
      </c>
      <c r="H67" s="263" t="s">
        <v>57</v>
      </c>
      <c r="I67" s="214" t="s">
        <v>58</v>
      </c>
      <c r="J67" s="263" t="s">
        <v>88</v>
      </c>
      <c r="K67" s="283">
        <v>0.6</v>
      </c>
      <c r="L67" s="263" t="s">
        <v>89</v>
      </c>
      <c r="M67" s="283">
        <v>0.6</v>
      </c>
      <c r="N67" s="247" t="s">
        <v>90</v>
      </c>
      <c r="O67" s="259">
        <v>0.36</v>
      </c>
      <c r="P67" s="392" t="s">
        <v>423</v>
      </c>
      <c r="Q67" s="263" t="s">
        <v>302</v>
      </c>
      <c r="R67" s="77" t="s">
        <v>424</v>
      </c>
      <c r="S67" s="263" t="s">
        <v>65</v>
      </c>
      <c r="T67" s="214" t="s">
        <v>185</v>
      </c>
      <c r="U67" s="259">
        <v>0.15</v>
      </c>
      <c r="V67" s="259">
        <v>0.15</v>
      </c>
      <c r="W67" s="214" t="s">
        <v>67</v>
      </c>
      <c r="X67" s="214" t="s">
        <v>68</v>
      </c>
      <c r="Y67" s="263" t="s">
        <v>69</v>
      </c>
      <c r="Z67" s="283">
        <v>0.42</v>
      </c>
      <c r="AA67" s="247" t="s">
        <v>88</v>
      </c>
      <c r="AB67" s="249">
        <v>0.4</v>
      </c>
      <c r="AC67" s="263" t="s">
        <v>89</v>
      </c>
      <c r="AD67" s="283">
        <v>0.6</v>
      </c>
      <c r="AE67" s="247" t="s">
        <v>90</v>
      </c>
      <c r="AF67" s="263" t="s">
        <v>72</v>
      </c>
      <c r="AG67" s="381"/>
      <c r="AH67" s="146"/>
      <c r="AI67" s="302"/>
      <c r="AJ67" s="451"/>
      <c r="AK67" s="302"/>
      <c r="AL67" s="148"/>
      <c r="AM67" s="159"/>
      <c r="AN67" s="77"/>
      <c r="AO67" s="361"/>
      <c r="AP67" s="160"/>
      <c r="AQ67" s="362"/>
      <c r="AR67" s="362"/>
      <c r="AS67" s="391"/>
    </row>
    <row r="68" spans="1:45" s="1" customFormat="1" ht="134.25" customHeight="1" x14ac:dyDescent="0.25">
      <c r="A68" s="214" t="s">
        <v>425</v>
      </c>
      <c r="B68" s="568" t="s">
        <v>426</v>
      </c>
      <c r="C68" s="214" t="s">
        <v>427</v>
      </c>
      <c r="D68" s="214" t="s">
        <v>428</v>
      </c>
      <c r="E68" s="214" t="s">
        <v>429</v>
      </c>
      <c r="F68" s="214" t="s">
        <v>430</v>
      </c>
      <c r="G68" s="214" t="s">
        <v>431</v>
      </c>
      <c r="H68" s="214" t="s">
        <v>57</v>
      </c>
      <c r="I68" s="214" t="s">
        <v>58</v>
      </c>
      <c r="J68" s="263" t="s">
        <v>59</v>
      </c>
      <c r="K68" s="249">
        <v>0.8</v>
      </c>
      <c r="L68" s="263" t="s">
        <v>60</v>
      </c>
      <c r="M68" s="249">
        <v>0.8</v>
      </c>
      <c r="N68" s="227" t="s">
        <v>61</v>
      </c>
      <c r="O68" s="248">
        <v>0.64</v>
      </c>
      <c r="P68" s="377" t="s">
        <v>432</v>
      </c>
      <c r="Q68" s="252" t="s">
        <v>433</v>
      </c>
      <c r="R68" s="77" t="s">
        <v>434</v>
      </c>
      <c r="S68" s="263" t="s">
        <v>65</v>
      </c>
      <c r="T68" s="263" t="s">
        <v>66</v>
      </c>
      <c r="U68" s="248">
        <v>0.25</v>
      </c>
      <c r="V68" s="248">
        <v>0.15</v>
      </c>
      <c r="W68" s="263" t="s">
        <v>94</v>
      </c>
      <c r="X68" s="263" t="s">
        <v>68</v>
      </c>
      <c r="Y68" s="263" t="s">
        <v>69</v>
      </c>
      <c r="Z68" s="249">
        <v>0.48</v>
      </c>
      <c r="AA68" s="247" t="s">
        <v>88</v>
      </c>
      <c r="AB68" s="249">
        <v>0.4</v>
      </c>
      <c r="AC68" s="263" t="s">
        <v>96</v>
      </c>
      <c r="AD68" s="249">
        <v>0.4</v>
      </c>
      <c r="AE68" s="325" t="s">
        <v>90</v>
      </c>
      <c r="AF68" s="263" t="s">
        <v>435</v>
      </c>
      <c r="AG68" s="469"/>
      <c r="AH68" s="77"/>
      <c r="AI68" s="417"/>
      <c r="AJ68" s="438"/>
      <c r="AK68" s="468"/>
      <c r="AL68" s="148"/>
      <c r="AM68" s="159"/>
      <c r="AN68" s="77"/>
      <c r="AO68" s="361"/>
      <c r="AP68" s="160"/>
      <c r="AQ68" s="362"/>
      <c r="AR68" s="362"/>
      <c r="AS68" s="391"/>
    </row>
    <row r="69" spans="1:45" s="1" customFormat="1" ht="116.25" customHeight="1" x14ac:dyDescent="0.25">
      <c r="A69" s="214" t="s">
        <v>425</v>
      </c>
      <c r="B69" s="568" t="s">
        <v>436</v>
      </c>
      <c r="C69" s="214" t="s">
        <v>427</v>
      </c>
      <c r="D69" s="214" t="s">
        <v>428</v>
      </c>
      <c r="E69" s="214" t="s">
        <v>437</v>
      </c>
      <c r="F69" s="214" t="s">
        <v>438</v>
      </c>
      <c r="G69" s="214" t="s">
        <v>439</v>
      </c>
      <c r="H69" s="214" t="s">
        <v>57</v>
      </c>
      <c r="I69" s="214" t="s">
        <v>58</v>
      </c>
      <c r="J69" s="263" t="s">
        <v>95</v>
      </c>
      <c r="K69" s="249">
        <v>0.4</v>
      </c>
      <c r="L69" s="263" t="s">
        <v>171</v>
      </c>
      <c r="M69" s="249">
        <v>0.2</v>
      </c>
      <c r="N69" s="251" t="s">
        <v>97</v>
      </c>
      <c r="O69" s="248">
        <v>0.08</v>
      </c>
      <c r="P69" s="77" t="s">
        <v>440</v>
      </c>
      <c r="Q69" s="77" t="s">
        <v>441</v>
      </c>
      <c r="R69" s="77" t="s">
        <v>442</v>
      </c>
      <c r="S69" s="263" t="s">
        <v>65</v>
      </c>
      <c r="T69" s="263" t="s">
        <v>66</v>
      </c>
      <c r="U69" s="248">
        <v>0.25</v>
      </c>
      <c r="V69" s="248">
        <v>0.15</v>
      </c>
      <c r="W69" s="263" t="s">
        <v>94</v>
      </c>
      <c r="X69" s="263" t="s">
        <v>68</v>
      </c>
      <c r="Y69" s="263" t="s">
        <v>69</v>
      </c>
      <c r="Z69" s="249">
        <v>0.24</v>
      </c>
      <c r="AA69" s="250" t="s">
        <v>95</v>
      </c>
      <c r="AB69" s="249">
        <v>0.2</v>
      </c>
      <c r="AC69" s="263" t="s">
        <v>89</v>
      </c>
      <c r="AD69" s="249">
        <v>0.6</v>
      </c>
      <c r="AE69" s="325" t="s">
        <v>90</v>
      </c>
      <c r="AF69" s="263" t="s">
        <v>72</v>
      </c>
      <c r="AG69" s="202"/>
      <c r="AH69" s="170"/>
      <c r="AI69" s="419"/>
      <c r="AJ69" s="436"/>
      <c r="AK69" s="302"/>
      <c r="AL69" s="148"/>
      <c r="AM69" s="159"/>
      <c r="AN69" s="77"/>
      <c r="AO69" s="361"/>
      <c r="AP69" s="160"/>
      <c r="AQ69" s="362"/>
      <c r="AR69" s="362"/>
      <c r="AS69" s="391"/>
    </row>
    <row r="70" spans="1:45" s="1" customFormat="1" ht="98.25" customHeight="1" x14ac:dyDescent="0.25">
      <c r="A70" s="214" t="s">
        <v>443</v>
      </c>
      <c r="B70" s="566" t="s">
        <v>444</v>
      </c>
      <c r="C70" s="214" t="s">
        <v>445</v>
      </c>
      <c r="D70" s="214" t="s">
        <v>339</v>
      </c>
      <c r="E70" s="214" t="s">
        <v>446</v>
      </c>
      <c r="F70" s="214" t="s">
        <v>447</v>
      </c>
      <c r="G70" s="357" t="s">
        <v>448</v>
      </c>
      <c r="H70" s="324" t="s">
        <v>273</v>
      </c>
      <c r="I70" s="236" t="s">
        <v>58</v>
      </c>
      <c r="J70" s="204" t="s">
        <v>88</v>
      </c>
      <c r="K70" s="249">
        <v>0.6</v>
      </c>
      <c r="L70" s="204" t="s">
        <v>60</v>
      </c>
      <c r="M70" s="249">
        <v>0.8</v>
      </c>
      <c r="N70" s="251" t="s">
        <v>97</v>
      </c>
      <c r="O70" s="248">
        <v>0.48</v>
      </c>
      <c r="P70" s="393" t="s">
        <v>449</v>
      </c>
      <c r="Q70" s="252" t="s">
        <v>450</v>
      </c>
      <c r="R70" s="252" t="s">
        <v>451</v>
      </c>
      <c r="S70" s="204" t="s">
        <v>65</v>
      </c>
      <c r="T70" s="204" t="s">
        <v>66</v>
      </c>
      <c r="U70" s="248">
        <v>0.25</v>
      </c>
      <c r="V70" s="248">
        <v>0.15</v>
      </c>
      <c r="W70" s="204" t="s">
        <v>94</v>
      </c>
      <c r="X70" s="204" t="s">
        <v>68</v>
      </c>
      <c r="Y70" s="204" t="s">
        <v>373</v>
      </c>
      <c r="Z70" s="249">
        <v>0.36</v>
      </c>
      <c r="AA70" s="250" t="s">
        <v>95</v>
      </c>
      <c r="AB70" s="249">
        <v>0.2</v>
      </c>
      <c r="AC70" s="204" t="s">
        <v>171</v>
      </c>
      <c r="AD70" s="249">
        <v>0.2</v>
      </c>
      <c r="AE70" s="251" t="s">
        <v>97</v>
      </c>
      <c r="AF70" s="252" t="s">
        <v>72</v>
      </c>
      <c r="AG70" s="360"/>
      <c r="AH70" s="238"/>
      <c r="AI70" s="221"/>
      <c r="AJ70" s="446"/>
      <c r="AK70" s="302"/>
      <c r="AL70" s="207"/>
      <c r="AM70" s="210"/>
      <c r="AN70" s="394"/>
      <c r="AO70" s="361"/>
      <c r="AP70" s="160"/>
      <c r="AQ70" s="363"/>
      <c r="AR70" s="364"/>
      <c r="AS70" s="391"/>
    </row>
    <row r="71" spans="1:45" s="1" customFormat="1" ht="102.75" customHeight="1" x14ac:dyDescent="0.25">
      <c r="A71" s="214" t="s">
        <v>443</v>
      </c>
      <c r="B71" s="566" t="s">
        <v>452</v>
      </c>
      <c r="C71" s="214" t="s">
        <v>445</v>
      </c>
      <c r="D71" s="214" t="s">
        <v>339</v>
      </c>
      <c r="E71" s="214" t="s">
        <v>453</v>
      </c>
      <c r="F71" s="284" t="s">
        <v>454</v>
      </c>
      <c r="G71" s="395" t="s">
        <v>455</v>
      </c>
      <c r="H71" s="324" t="s">
        <v>273</v>
      </c>
      <c r="I71" s="236" t="s">
        <v>58</v>
      </c>
      <c r="J71" s="204" t="s">
        <v>88</v>
      </c>
      <c r="K71" s="249">
        <v>0.6</v>
      </c>
      <c r="L71" s="204" t="s">
        <v>60</v>
      </c>
      <c r="M71" s="249">
        <v>0.8</v>
      </c>
      <c r="N71" s="247" t="s">
        <v>90</v>
      </c>
      <c r="O71" s="248">
        <v>0.48</v>
      </c>
      <c r="P71" s="204" t="s">
        <v>456</v>
      </c>
      <c r="Q71" s="252" t="s">
        <v>353</v>
      </c>
      <c r="R71" s="204" t="s">
        <v>457</v>
      </c>
      <c r="S71" s="204" t="s">
        <v>65</v>
      </c>
      <c r="T71" s="204" t="s">
        <v>66</v>
      </c>
      <c r="U71" s="248">
        <v>0.25</v>
      </c>
      <c r="V71" s="248">
        <v>0.15</v>
      </c>
      <c r="W71" s="204" t="s">
        <v>94</v>
      </c>
      <c r="X71" s="204" t="s">
        <v>68</v>
      </c>
      <c r="Y71" s="204" t="s">
        <v>373</v>
      </c>
      <c r="Z71" s="249">
        <v>0.36</v>
      </c>
      <c r="AA71" s="250" t="s">
        <v>95</v>
      </c>
      <c r="AB71" s="249">
        <v>0.2</v>
      </c>
      <c r="AC71" s="204" t="s">
        <v>89</v>
      </c>
      <c r="AD71" s="249">
        <v>0.6</v>
      </c>
      <c r="AE71" s="247" t="s">
        <v>90</v>
      </c>
      <c r="AF71" s="252" t="s">
        <v>72</v>
      </c>
      <c r="AG71" s="360"/>
      <c r="AH71" s="238"/>
      <c r="AI71" s="221"/>
      <c r="AJ71" s="451"/>
      <c r="AK71" s="302"/>
      <c r="AL71" s="146"/>
      <c r="AM71" s="159"/>
      <c r="AN71" s="77"/>
      <c r="AO71" s="361"/>
      <c r="AP71" s="160"/>
      <c r="AQ71" s="160"/>
      <c r="AR71" s="159"/>
      <c r="AS71" s="391"/>
    </row>
    <row r="72" spans="1:45" s="1" customFormat="1" ht="84.75" customHeight="1" x14ac:dyDescent="0.25">
      <c r="A72" s="214" t="s">
        <v>443</v>
      </c>
      <c r="B72" s="566" t="s">
        <v>458</v>
      </c>
      <c r="C72" s="214" t="s">
        <v>445</v>
      </c>
      <c r="D72" s="214" t="s">
        <v>339</v>
      </c>
      <c r="E72" s="275" t="s">
        <v>459</v>
      </c>
      <c r="F72" s="253" t="s">
        <v>460</v>
      </c>
      <c r="G72" s="337" t="s">
        <v>461</v>
      </c>
      <c r="H72" s="265" t="s">
        <v>300</v>
      </c>
      <c r="I72" s="236" t="s">
        <v>58</v>
      </c>
      <c r="J72" s="204" t="s">
        <v>95</v>
      </c>
      <c r="K72" s="249">
        <v>0.4</v>
      </c>
      <c r="L72" s="204" t="s">
        <v>89</v>
      </c>
      <c r="M72" s="249">
        <v>0.6</v>
      </c>
      <c r="N72" s="247" t="s">
        <v>90</v>
      </c>
      <c r="O72" s="248">
        <v>0.24</v>
      </c>
      <c r="P72" s="204" t="s">
        <v>462</v>
      </c>
      <c r="Q72" s="252" t="s">
        <v>353</v>
      </c>
      <c r="R72" s="225" t="s">
        <v>463</v>
      </c>
      <c r="S72" s="204" t="s">
        <v>65</v>
      </c>
      <c r="T72" s="204" t="s">
        <v>66</v>
      </c>
      <c r="U72" s="248">
        <v>0.25</v>
      </c>
      <c r="V72" s="248">
        <v>0.15</v>
      </c>
      <c r="W72" s="204" t="s">
        <v>94</v>
      </c>
      <c r="X72" s="204" t="s">
        <v>68</v>
      </c>
      <c r="Y72" s="204" t="s">
        <v>373</v>
      </c>
      <c r="Z72" s="249">
        <v>0.24</v>
      </c>
      <c r="AA72" s="250" t="s">
        <v>95</v>
      </c>
      <c r="AB72" s="249">
        <v>0.2</v>
      </c>
      <c r="AC72" s="204" t="s">
        <v>89</v>
      </c>
      <c r="AD72" s="249">
        <v>0.6</v>
      </c>
      <c r="AE72" s="247" t="s">
        <v>90</v>
      </c>
      <c r="AF72" s="252" t="s">
        <v>72</v>
      </c>
      <c r="AG72" s="360"/>
      <c r="AH72" s="238"/>
      <c r="AI72" s="221"/>
      <c r="AJ72" s="446"/>
      <c r="AK72" s="302"/>
      <c r="AL72" s="148"/>
      <c r="AM72" s="159"/>
      <c r="AN72" s="77"/>
      <c r="AO72" s="77"/>
      <c r="AP72" s="160"/>
      <c r="AQ72" s="365"/>
      <c r="AR72" s="106"/>
      <c r="AS72" s="391"/>
    </row>
    <row r="73" spans="1:45" s="1" customFormat="1" ht="84.75" customHeight="1" x14ac:dyDescent="0.3">
      <c r="A73" s="146" t="s">
        <v>443</v>
      </c>
      <c r="B73" s="146" t="s">
        <v>464</v>
      </c>
      <c r="C73" s="214" t="s">
        <v>445</v>
      </c>
      <c r="D73" s="214" t="s">
        <v>339</v>
      </c>
      <c r="E73" s="422" t="s">
        <v>465</v>
      </c>
      <c r="F73" s="423" t="s">
        <v>466</v>
      </c>
      <c r="G73" s="427" t="s">
        <v>467</v>
      </c>
      <c r="H73" s="424" t="s">
        <v>273</v>
      </c>
      <c r="I73" s="425" t="s">
        <v>351</v>
      </c>
      <c r="J73" s="405" t="s">
        <v>88</v>
      </c>
      <c r="K73" s="249">
        <v>0.4</v>
      </c>
      <c r="L73" s="405" t="s">
        <v>60</v>
      </c>
      <c r="M73" s="249">
        <v>0.6</v>
      </c>
      <c r="N73" s="147" t="s">
        <v>468</v>
      </c>
      <c r="O73" s="154">
        <v>0.48</v>
      </c>
      <c r="P73" s="204" t="s">
        <v>469</v>
      </c>
      <c r="Q73" s="77" t="s">
        <v>470</v>
      </c>
      <c r="R73" s="428" t="s">
        <v>471</v>
      </c>
      <c r="S73" s="406" t="s">
        <v>65</v>
      </c>
      <c r="T73" s="406" t="s">
        <v>66</v>
      </c>
      <c r="U73" s="155" cm="1">
        <f t="array" ref="U73">_xlfn.IFS(T73="Preventivo",25%,T73="Detectivo",15%,T73="Correctivo",10%)</f>
        <v>0.25</v>
      </c>
      <c r="V73" s="155" cm="1">
        <f t="array" ref="V73">_xlfn.IFS(S73="Automático",25%,S73="Manual",15%)</f>
        <v>0.15</v>
      </c>
      <c r="W73" s="406" t="s">
        <v>94</v>
      </c>
      <c r="X73" s="406" t="s">
        <v>68</v>
      </c>
      <c r="Y73" s="406" t="s">
        <v>373</v>
      </c>
      <c r="Z73" s="156">
        <f t="shared" ref="Z73:Z74" si="1">+K73*(1-U73-V73)</f>
        <v>0.24</v>
      </c>
      <c r="AA73" s="250" t="s">
        <v>95</v>
      </c>
      <c r="AB73" s="249">
        <v>0.2</v>
      </c>
      <c r="AC73" s="406" t="s">
        <v>89</v>
      </c>
      <c r="AD73" s="249">
        <v>0.6</v>
      </c>
      <c r="AE73" s="247" t="s">
        <v>90</v>
      </c>
      <c r="AF73" s="63" t="s">
        <v>72</v>
      </c>
      <c r="AG73" s="431"/>
      <c r="AH73" s="432"/>
      <c r="AI73" s="433"/>
      <c r="AJ73" s="447"/>
      <c r="AK73" s="302"/>
      <c r="AL73" s="148"/>
      <c r="AM73" s="159"/>
      <c r="AN73" s="77"/>
      <c r="AO73" s="77"/>
      <c r="AP73" s="160"/>
      <c r="AQ73" s="365"/>
      <c r="AR73" s="365"/>
      <c r="AS73" s="391"/>
    </row>
    <row r="74" spans="1:45" s="1" customFormat="1" ht="84.75" customHeight="1" x14ac:dyDescent="0.25">
      <c r="A74" s="146" t="s">
        <v>443</v>
      </c>
      <c r="B74" s="146" t="s">
        <v>472</v>
      </c>
      <c r="C74" s="214" t="s">
        <v>445</v>
      </c>
      <c r="D74" s="214" t="s">
        <v>339</v>
      </c>
      <c r="E74" s="422" t="s">
        <v>473</v>
      </c>
      <c r="F74" s="423" t="s">
        <v>474</v>
      </c>
      <c r="G74" s="429" t="s">
        <v>475</v>
      </c>
      <c r="H74" s="424" t="s">
        <v>273</v>
      </c>
      <c r="I74" s="425" t="s">
        <v>351</v>
      </c>
      <c r="J74" s="405" t="s">
        <v>88</v>
      </c>
      <c r="K74" s="426" t="str">
        <f>IFERROR(VLOOKUP(J74,'[1]Fórmulas '!$B$5:$C$9,2,),"")</f>
        <v/>
      </c>
      <c r="L74" s="405" t="s">
        <v>60</v>
      </c>
      <c r="M74" s="426" t="str">
        <f>IFERROR(VLOOKUP(L74,'[1]Fórmulas '!$E$5:$F$9,2,),"")</f>
        <v/>
      </c>
      <c r="N74" s="147" t="s">
        <v>468</v>
      </c>
      <c r="O74" s="154">
        <v>0.48</v>
      </c>
      <c r="P74" s="204" t="s">
        <v>476</v>
      </c>
      <c r="Q74" s="77" t="s">
        <v>470</v>
      </c>
      <c r="R74" s="428" t="s">
        <v>471</v>
      </c>
      <c r="S74" s="406" t="s">
        <v>65</v>
      </c>
      <c r="T74" s="406" t="s">
        <v>66</v>
      </c>
      <c r="U74" s="155" cm="1">
        <f t="array" ref="U74">_xlfn.IFS(T74="Preventivo",25%,T74="Detectivo",15%,T74="Correctivo",10%)</f>
        <v>0.25</v>
      </c>
      <c r="V74" s="155" cm="1">
        <f t="array" ref="V74">_xlfn.IFS(S74="Automático",25%,S74="Manual",15%)</f>
        <v>0.15</v>
      </c>
      <c r="W74" s="406" t="s">
        <v>94</v>
      </c>
      <c r="X74" s="406" t="s">
        <v>68</v>
      </c>
      <c r="Y74" s="406" t="s">
        <v>373</v>
      </c>
      <c r="Z74" s="156" t="e">
        <f t="shared" si="1"/>
        <v>#VALUE!</v>
      </c>
      <c r="AA74" s="250" t="s">
        <v>95</v>
      </c>
      <c r="AB74" s="249">
        <v>0.2</v>
      </c>
      <c r="AC74" s="406" t="s">
        <v>89</v>
      </c>
      <c r="AD74" s="249">
        <v>0.6</v>
      </c>
      <c r="AE74" s="247" t="s">
        <v>90</v>
      </c>
      <c r="AF74" s="222" t="s">
        <v>72</v>
      </c>
      <c r="AG74" s="430"/>
      <c r="AH74" s="238"/>
      <c r="AI74" s="163"/>
      <c r="AJ74" s="446"/>
      <c r="AK74" s="302"/>
      <c r="AL74" s="148"/>
      <c r="AM74" s="159"/>
      <c r="AN74" s="77"/>
      <c r="AO74" s="77"/>
      <c r="AP74" s="160"/>
      <c r="AQ74" s="365"/>
      <c r="AR74" s="365"/>
      <c r="AS74" s="391"/>
    </row>
    <row r="75" spans="1:45" s="1" customFormat="1" ht="62.25" customHeight="1" x14ac:dyDescent="0.25">
      <c r="A75" s="214" t="s">
        <v>477</v>
      </c>
      <c r="B75" s="566" t="s">
        <v>478</v>
      </c>
      <c r="C75" s="214" t="s">
        <v>479</v>
      </c>
      <c r="D75" s="214" t="s">
        <v>480</v>
      </c>
      <c r="E75" s="214" t="s">
        <v>481</v>
      </c>
      <c r="F75" s="242" t="s">
        <v>482</v>
      </c>
      <c r="G75" s="253" t="s">
        <v>483</v>
      </c>
      <c r="H75" s="236" t="s">
        <v>57</v>
      </c>
      <c r="I75" s="263" t="s">
        <v>484</v>
      </c>
      <c r="J75" s="204" t="s">
        <v>95</v>
      </c>
      <c r="K75" s="246">
        <v>0.4</v>
      </c>
      <c r="L75" s="204" t="s">
        <v>96</v>
      </c>
      <c r="M75" s="246">
        <v>0.4</v>
      </c>
      <c r="N75" s="247" t="s">
        <v>90</v>
      </c>
      <c r="O75" s="248">
        <v>0.16</v>
      </c>
      <c r="P75" s="77" t="s">
        <v>485</v>
      </c>
      <c r="Q75" s="252" t="s">
        <v>486</v>
      </c>
      <c r="R75" s="77" t="s">
        <v>487</v>
      </c>
      <c r="S75" s="204" t="s">
        <v>65</v>
      </c>
      <c r="T75" s="204" t="s">
        <v>66</v>
      </c>
      <c r="U75" s="248">
        <v>0.25</v>
      </c>
      <c r="V75" s="248">
        <v>0.15</v>
      </c>
      <c r="W75" s="204" t="s">
        <v>94</v>
      </c>
      <c r="X75" s="204" t="s">
        <v>186</v>
      </c>
      <c r="Y75" s="204" t="s">
        <v>69</v>
      </c>
      <c r="Z75" s="249">
        <v>0.24</v>
      </c>
      <c r="AA75" s="250" t="s">
        <v>95</v>
      </c>
      <c r="AB75" s="249">
        <v>0.2</v>
      </c>
      <c r="AC75" s="204" t="s">
        <v>89</v>
      </c>
      <c r="AD75" s="249">
        <v>0.6</v>
      </c>
      <c r="AE75" s="247" t="s">
        <v>90</v>
      </c>
      <c r="AF75" s="252" t="s">
        <v>72</v>
      </c>
      <c r="AG75" s="281"/>
      <c r="AH75" s="202"/>
      <c r="AI75" s="434"/>
      <c r="AJ75" s="452"/>
      <c r="AK75" s="302"/>
      <c r="AL75" s="148"/>
      <c r="AM75" s="308"/>
      <c r="AN75" s="147"/>
      <c r="AO75" s="77"/>
      <c r="AP75" s="160"/>
      <c r="AQ75" s="362"/>
      <c r="AR75" s="366"/>
      <c r="AS75" s="391"/>
    </row>
    <row r="76" spans="1:45" s="1" customFormat="1" ht="80.25" customHeight="1" x14ac:dyDescent="0.25">
      <c r="A76" s="214" t="s">
        <v>477</v>
      </c>
      <c r="B76" s="566" t="s">
        <v>488</v>
      </c>
      <c r="C76" s="214" t="s">
        <v>479</v>
      </c>
      <c r="D76" s="214" t="s">
        <v>480</v>
      </c>
      <c r="E76" s="275" t="s">
        <v>489</v>
      </c>
      <c r="F76" s="272" t="s">
        <v>490</v>
      </c>
      <c r="G76" s="238" t="s">
        <v>491</v>
      </c>
      <c r="H76" s="236" t="s">
        <v>57</v>
      </c>
      <c r="I76" s="263" t="s">
        <v>492</v>
      </c>
      <c r="J76" s="204" t="s">
        <v>88</v>
      </c>
      <c r="K76" s="246">
        <v>0.6</v>
      </c>
      <c r="L76" s="204" t="s">
        <v>89</v>
      </c>
      <c r="M76" s="246">
        <v>0.6</v>
      </c>
      <c r="N76" s="247" t="s">
        <v>90</v>
      </c>
      <c r="O76" s="248">
        <v>0.36</v>
      </c>
      <c r="P76" s="77" t="s">
        <v>485</v>
      </c>
      <c r="Q76" s="252" t="s">
        <v>486</v>
      </c>
      <c r="R76" s="225" t="s">
        <v>487</v>
      </c>
      <c r="S76" s="204" t="s">
        <v>65</v>
      </c>
      <c r="T76" s="204" t="s">
        <v>66</v>
      </c>
      <c r="U76" s="248">
        <v>0.25</v>
      </c>
      <c r="V76" s="248">
        <v>0.15</v>
      </c>
      <c r="W76" s="204" t="s">
        <v>94</v>
      </c>
      <c r="X76" s="204" t="s">
        <v>186</v>
      </c>
      <c r="Y76" s="204" t="s">
        <v>69</v>
      </c>
      <c r="Z76" s="249">
        <v>0.24</v>
      </c>
      <c r="AA76" s="250" t="s">
        <v>95</v>
      </c>
      <c r="AB76" s="249">
        <v>0.2</v>
      </c>
      <c r="AC76" s="204" t="s">
        <v>89</v>
      </c>
      <c r="AD76" s="249">
        <v>0.6</v>
      </c>
      <c r="AE76" s="247" t="s">
        <v>90</v>
      </c>
      <c r="AF76" s="252" t="s">
        <v>72</v>
      </c>
      <c r="AG76" s="252"/>
      <c r="AH76" s="204"/>
      <c r="AI76" s="413"/>
      <c r="AJ76" s="453"/>
      <c r="AK76" s="302"/>
      <c r="AL76" s="146"/>
      <c r="AM76" s="210"/>
      <c r="AN76" s="210"/>
      <c r="AO76" s="147"/>
      <c r="AP76" s="210"/>
      <c r="AQ76" s="146"/>
      <c r="AR76" s="146"/>
      <c r="AS76" s="391"/>
    </row>
    <row r="77" spans="1:45" s="1" customFormat="1" ht="51" customHeight="1" x14ac:dyDescent="0.25">
      <c r="A77" s="284" t="s">
        <v>477</v>
      </c>
      <c r="B77" s="569" t="s">
        <v>493</v>
      </c>
      <c r="C77" s="284" t="s">
        <v>479</v>
      </c>
      <c r="D77" s="284" t="s">
        <v>480</v>
      </c>
      <c r="E77" s="284" t="s">
        <v>494</v>
      </c>
      <c r="F77" s="310" t="s">
        <v>495</v>
      </c>
      <c r="G77" s="310" t="s">
        <v>496</v>
      </c>
      <c r="H77" s="396" t="s">
        <v>57</v>
      </c>
      <c r="I77" s="320" t="s">
        <v>492</v>
      </c>
      <c r="J77" s="278" t="s">
        <v>88</v>
      </c>
      <c r="K77" s="287">
        <v>0.6</v>
      </c>
      <c r="L77" s="278" t="s">
        <v>89</v>
      </c>
      <c r="M77" s="287">
        <v>0.6</v>
      </c>
      <c r="N77" s="285" t="s">
        <v>71</v>
      </c>
      <c r="O77" s="276">
        <v>0.36</v>
      </c>
      <c r="P77" s="288" t="s">
        <v>497</v>
      </c>
      <c r="Q77" s="322" t="s">
        <v>262</v>
      </c>
      <c r="R77" s="278" t="s">
        <v>498</v>
      </c>
      <c r="S77" s="278" t="s">
        <v>65</v>
      </c>
      <c r="T77" s="278" t="s">
        <v>66</v>
      </c>
      <c r="U77" s="276">
        <v>0.25</v>
      </c>
      <c r="V77" s="276">
        <v>0.15</v>
      </c>
      <c r="W77" s="278" t="s">
        <v>94</v>
      </c>
      <c r="X77" s="278" t="s">
        <v>68</v>
      </c>
      <c r="Y77" s="278" t="s">
        <v>69</v>
      </c>
      <c r="Z77" s="279">
        <v>0.36</v>
      </c>
      <c r="AA77" s="323" t="s">
        <v>95</v>
      </c>
      <c r="AB77" s="279">
        <v>0.2</v>
      </c>
      <c r="AC77" s="278" t="s">
        <v>60</v>
      </c>
      <c r="AD77" s="279">
        <v>0.8</v>
      </c>
      <c r="AE77" s="327" t="s">
        <v>71</v>
      </c>
      <c r="AF77" s="322" t="s">
        <v>72</v>
      </c>
      <c r="AG77" s="322"/>
      <c r="AH77" s="278"/>
      <c r="AI77" s="413"/>
      <c r="AJ77" s="453"/>
      <c r="AK77" s="302"/>
      <c r="AL77" s="146"/>
      <c r="AM77" s="211"/>
      <c r="AN77" s="211"/>
      <c r="AO77" s="146"/>
      <c r="AP77" s="210"/>
      <c r="AQ77" s="146"/>
      <c r="AR77" s="146"/>
      <c r="AS77" s="391"/>
    </row>
    <row r="78" spans="1:45" s="1" customFormat="1" ht="75.75" customHeight="1" x14ac:dyDescent="0.25">
      <c r="A78" s="214" t="s">
        <v>477</v>
      </c>
      <c r="B78" s="566" t="s">
        <v>499</v>
      </c>
      <c r="C78" s="214" t="s">
        <v>479</v>
      </c>
      <c r="D78" s="275" t="s">
        <v>480</v>
      </c>
      <c r="E78" s="237" t="s">
        <v>500</v>
      </c>
      <c r="F78" s="237" t="s">
        <v>501</v>
      </c>
      <c r="G78" s="237" t="s">
        <v>502</v>
      </c>
      <c r="H78" s="236" t="s">
        <v>57</v>
      </c>
      <c r="I78" s="263" t="s">
        <v>492</v>
      </c>
      <c r="J78" s="252" t="s">
        <v>88</v>
      </c>
      <c r="K78" s="246">
        <v>0.6</v>
      </c>
      <c r="L78" s="204" t="s">
        <v>89</v>
      </c>
      <c r="M78" s="246">
        <v>0.6</v>
      </c>
      <c r="N78" s="251" t="s">
        <v>97</v>
      </c>
      <c r="O78" s="248">
        <v>0.36</v>
      </c>
      <c r="P78" s="146" t="s">
        <v>503</v>
      </c>
      <c r="Q78" s="252" t="s">
        <v>486</v>
      </c>
      <c r="R78" s="225" t="s">
        <v>504</v>
      </c>
      <c r="S78" s="204" t="s">
        <v>65</v>
      </c>
      <c r="T78" s="204" t="s">
        <v>66</v>
      </c>
      <c r="U78" s="248">
        <v>0.25</v>
      </c>
      <c r="V78" s="248">
        <v>0.15</v>
      </c>
      <c r="W78" s="252" t="s">
        <v>67</v>
      </c>
      <c r="X78" s="252" t="s">
        <v>68</v>
      </c>
      <c r="Y78" s="252" t="s">
        <v>373</v>
      </c>
      <c r="Z78" s="249">
        <v>0.36</v>
      </c>
      <c r="AA78" s="250" t="s">
        <v>95</v>
      </c>
      <c r="AB78" s="249">
        <v>0.2</v>
      </c>
      <c r="AC78" s="252" t="s">
        <v>171</v>
      </c>
      <c r="AD78" s="249">
        <v>0.2</v>
      </c>
      <c r="AE78" s="251" t="s">
        <v>97</v>
      </c>
      <c r="AF78" s="252" t="s">
        <v>72</v>
      </c>
      <c r="AG78" s="252"/>
      <c r="AH78" s="204"/>
      <c r="AI78" s="413"/>
      <c r="AJ78" s="453"/>
      <c r="AK78" s="302"/>
      <c r="AL78" s="328"/>
      <c r="AM78" s="206"/>
      <c r="AN78" s="206"/>
      <c r="AO78" s="147"/>
      <c r="AP78" s="210"/>
      <c r="AQ78" s="146"/>
      <c r="AR78" s="146"/>
      <c r="AS78" s="391"/>
    </row>
    <row r="79" spans="1:45" s="1" customFormat="1" ht="78" customHeight="1" x14ac:dyDescent="0.25">
      <c r="A79" s="214" t="s">
        <v>477</v>
      </c>
      <c r="B79" s="566" t="s">
        <v>505</v>
      </c>
      <c r="C79" s="214" t="s">
        <v>479</v>
      </c>
      <c r="D79" s="275" t="s">
        <v>480</v>
      </c>
      <c r="E79" s="237" t="s">
        <v>506</v>
      </c>
      <c r="F79" s="237" t="s">
        <v>507</v>
      </c>
      <c r="G79" s="237" t="s">
        <v>508</v>
      </c>
      <c r="H79" s="236" t="s">
        <v>57</v>
      </c>
      <c r="I79" s="263" t="s">
        <v>492</v>
      </c>
      <c r="J79" s="252" t="s">
        <v>88</v>
      </c>
      <c r="K79" s="246">
        <v>0.6</v>
      </c>
      <c r="L79" s="204" t="s">
        <v>60</v>
      </c>
      <c r="M79" s="246">
        <v>0.8</v>
      </c>
      <c r="N79" s="251" t="s">
        <v>97</v>
      </c>
      <c r="O79" s="248">
        <v>0.48</v>
      </c>
      <c r="P79" s="77" t="s">
        <v>509</v>
      </c>
      <c r="Q79" s="252" t="s">
        <v>486</v>
      </c>
      <c r="R79" s="270" t="s">
        <v>498</v>
      </c>
      <c r="S79" s="204" t="s">
        <v>65</v>
      </c>
      <c r="T79" s="204" t="s">
        <v>66</v>
      </c>
      <c r="U79" s="248">
        <v>0.25</v>
      </c>
      <c r="V79" s="248">
        <v>0.15</v>
      </c>
      <c r="W79" s="252" t="s">
        <v>67</v>
      </c>
      <c r="X79" s="252" t="s">
        <v>68</v>
      </c>
      <c r="Y79" s="252" t="s">
        <v>69</v>
      </c>
      <c r="Z79" s="249">
        <v>0.36</v>
      </c>
      <c r="AA79" s="250" t="s">
        <v>95</v>
      </c>
      <c r="AB79" s="249">
        <v>0.2</v>
      </c>
      <c r="AC79" s="263" t="s">
        <v>96</v>
      </c>
      <c r="AD79" s="249">
        <v>0.4</v>
      </c>
      <c r="AE79" s="251" t="s">
        <v>97</v>
      </c>
      <c r="AF79" s="263" t="s">
        <v>72</v>
      </c>
      <c r="AG79" s="252"/>
      <c r="AH79" s="204"/>
      <c r="AI79" s="413"/>
      <c r="AJ79" s="453"/>
      <c r="AK79" s="302"/>
      <c r="AL79" s="146"/>
      <c r="AM79" s="211"/>
      <c r="AN79" s="211"/>
      <c r="AO79" s="147"/>
      <c r="AP79" s="210"/>
      <c r="AQ79" s="146"/>
      <c r="AR79" s="146"/>
      <c r="AS79" s="391"/>
    </row>
    <row r="80" spans="1:45" s="1" customFormat="1" ht="80.25" customHeight="1" x14ac:dyDescent="0.25">
      <c r="A80" s="214" t="s">
        <v>477</v>
      </c>
      <c r="B80" s="566" t="s">
        <v>510</v>
      </c>
      <c r="C80" s="214" t="s">
        <v>479</v>
      </c>
      <c r="D80" s="275" t="s">
        <v>480</v>
      </c>
      <c r="E80" s="237" t="s">
        <v>511</v>
      </c>
      <c r="F80" s="238" t="s">
        <v>512</v>
      </c>
      <c r="G80" s="238" t="s">
        <v>513</v>
      </c>
      <c r="H80" s="236" t="s">
        <v>300</v>
      </c>
      <c r="I80" s="263" t="s">
        <v>514</v>
      </c>
      <c r="J80" s="252" t="s">
        <v>88</v>
      </c>
      <c r="K80" s="246">
        <v>0.6</v>
      </c>
      <c r="L80" s="204" t="s">
        <v>89</v>
      </c>
      <c r="M80" s="246">
        <v>0.6</v>
      </c>
      <c r="N80" s="251" t="s">
        <v>97</v>
      </c>
      <c r="O80" s="248">
        <v>0.36</v>
      </c>
      <c r="P80" s="377" t="s">
        <v>515</v>
      </c>
      <c r="Q80" s="252" t="s">
        <v>486</v>
      </c>
      <c r="R80" s="204" t="s">
        <v>516</v>
      </c>
      <c r="S80" s="204" t="s">
        <v>65</v>
      </c>
      <c r="T80" s="204" t="s">
        <v>66</v>
      </c>
      <c r="U80" s="248">
        <v>0.25</v>
      </c>
      <c r="V80" s="248">
        <v>0.15</v>
      </c>
      <c r="W80" s="204" t="s">
        <v>67</v>
      </c>
      <c r="X80" s="204" t="s">
        <v>186</v>
      </c>
      <c r="Y80" s="204" t="s">
        <v>69</v>
      </c>
      <c r="Z80" s="249">
        <v>0.36</v>
      </c>
      <c r="AA80" s="250" t="s">
        <v>95</v>
      </c>
      <c r="AB80" s="249">
        <v>0.2</v>
      </c>
      <c r="AC80" s="252" t="s">
        <v>96</v>
      </c>
      <c r="AD80" s="249">
        <v>0.4</v>
      </c>
      <c r="AE80" s="251" t="s">
        <v>97</v>
      </c>
      <c r="AF80" s="252" t="s">
        <v>72</v>
      </c>
      <c r="AG80" s="252"/>
      <c r="AH80" s="204"/>
      <c r="AI80" s="413"/>
      <c r="AJ80" s="453"/>
      <c r="AK80" s="302"/>
      <c r="AL80" s="146"/>
      <c r="AM80" s="465"/>
      <c r="AN80" s="146"/>
      <c r="AO80" s="142"/>
      <c r="AP80" s="213"/>
      <c r="AQ80" s="208"/>
      <c r="AR80" s="208"/>
      <c r="AS80" s="391"/>
    </row>
    <row r="81" spans="1:45" s="1" customFormat="1" ht="95.25" customHeight="1" x14ac:dyDescent="0.25">
      <c r="A81" s="214" t="s">
        <v>477</v>
      </c>
      <c r="B81" s="566" t="s">
        <v>517</v>
      </c>
      <c r="C81" s="214" t="s">
        <v>479</v>
      </c>
      <c r="D81" s="275" t="s">
        <v>480</v>
      </c>
      <c r="E81" s="237" t="s">
        <v>518</v>
      </c>
      <c r="F81" s="238" t="s">
        <v>519</v>
      </c>
      <c r="G81" s="238" t="s">
        <v>520</v>
      </c>
      <c r="H81" s="236" t="s">
        <v>57</v>
      </c>
      <c r="I81" s="263" t="s">
        <v>492</v>
      </c>
      <c r="J81" s="252" t="s">
        <v>88</v>
      </c>
      <c r="K81" s="246">
        <v>0.6</v>
      </c>
      <c r="L81" s="204" t="s">
        <v>89</v>
      </c>
      <c r="M81" s="246">
        <v>0.6</v>
      </c>
      <c r="N81" s="251" t="s">
        <v>97</v>
      </c>
      <c r="O81" s="248">
        <v>0.36</v>
      </c>
      <c r="P81" s="377" t="s">
        <v>521</v>
      </c>
      <c r="Q81" s="252" t="s">
        <v>486</v>
      </c>
      <c r="R81" s="335" t="s">
        <v>522</v>
      </c>
      <c r="S81" s="204" t="s">
        <v>65</v>
      </c>
      <c r="T81" s="204" t="s">
        <v>66</v>
      </c>
      <c r="U81" s="248">
        <v>0.25</v>
      </c>
      <c r="V81" s="248">
        <v>0.15</v>
      </c>
      <c r="W81" s="273" t="s">
        <v>67</v>
      </c>
      <c r="X81" s="273" t="s">
        <v>68</v>
      </c>
      <c r="Y81" s="330" t="s">
        <v>373</v>
      </c>
      <c r="Z81" s="249">
        <v>0.36</v>
      </c>
      <c r="AA81" s="250" t="s">
        <v>95</v>
      </c>
      <c r="AB81" s="249">
        <v>0.2</v>
      </c>
      <c r="AC81" s="294" t="s">
        <v>171</v>
      </c>
      <c r="AD81" s="249">
        <v>0.2</v>
      </c>
      <c r="AE81" s="251" t="s">
        <v>97</v>
      </c>
      <c r="AF81" s="324" t="s">
        <v>72</v>
      </c>
      <c r="AG81" s="252"/>
      <c r="AH81" s="204"/>
      <c r="AI81" s="413"/>
      <c r="AJ81" s="453"/>
      <c r="AK81" s="302"/>
      <c r="AL81" s="146"/>
      <c r="AM81" s="465"/>
      <c r="AN81" s="146"/>
      <c r="AO81" s="142"/>
      <c r="AP81" s="213"/>
      <c r="AQ81" s="208"/>
      <c r="AR81" s="208"/>
      <c r="AS81" s="391"/>
    </row>
    <row r="82" spans="1:45" s="1" customFormat="1" ht="85.5" customHeight="1" x14ac:dyDescent="0.25">
      <c r="A82" s="214" t="s">
        <v>477</v>
      </c>
      <c r="B82" s="566" t="s">
        <v>523</v>
      </c>
      <c r="C82" s="214" t="s">
        <v>479</v>
      </c>
      <c r="D82" s="275" t="s">
        <v>480</v>
      </c>
      <c r="E82" s="275" t="s">
        <v>524</v>
      </c>
      <c r="F82" s="237" t="s">
        <v>525</v>
      </c>
      <c r="G82" s="237" t="s">
        <v>526</v>
      </c>
      <c r="H82" s="236" t="s">
        <v>57</v>
      </c>
      <c r="I82" s="263" t="s">
        <v>492</v>
      </c>
      <c r="J82" s="263" t="s">
        <v>88</v>
      </c>
      <c r="K82" s="283">
        <v>0.6</v>
      </c>
      <c r="L82" s="214" t="s">
        <v>60</v>
      </c>
      <c r="M82" s="283">
        <v>0.8</v>
      </c>
      <c r="N82" s="251" t="s">
        <v>97</v>
      </c>
      <c r="O82" s="259">
        <v>0.48</v>
      </c>
      <c r="P82" s="377" t="s">
        <v>527</v>
      </c>
      <c r="Q82" s="263" t="s">
        <v>528</v>
      </c>
      <c r="R82" s="214" t="s">
        <v>529</v>
      </c>
      <c r="S82" s="214" t="s">
        <v>65</v>
      </c>
      <c r="T82" s="214" t="s">
        <v>66</v>
      </c>
      <c r="U82" s="259">
        <v>0.25</v>
      </c>
      <c r="V82" s="259">
        <v>0.15</v>
      </c>
      <c r="W82" s="263" t="s">
        <v>67</v>
      </c>
      <c r="X82" s="263" t="s">
        <v>186</v>
      </c>
      <c r="Y82" s="263" t="s">
        <v>69</v>
      </c>
      <c r="Z82" s="283">
        <v>0.36</v>
      </c>
      <c r="AA82" s="250" t="s">
        <v>95</v>
      </c>
      <c r="AB82" s="283">
        <v>0.2</v>
      </c>
      <c r="AC82" s="263" t="s">
        <v>171</v>
      </c>
      <c r="AD82" s="283">
        <v>0.2</v>
      </c>
      <c r="AE82" s="251" t="s">
        <v>97</v>
      </c>
      <c r="AF82" s="263" t="s">
        <v>72</v>
      </c>
      <c r="AG82" s="263"/>
      <c r="AH82" s="204"/>
      <c r="AI82" s="413"/>
      <c r="AJ82" s="453"/>
      <c r="AK82" s="302"/>
      <c r="AL82" s="146"/>
      <c r="AM82" s="465"/>
      <c r="AN82" s="146"/>
      <c r="AO82" s="142"/>
      <c r="AP82" s="213"/>
      <c r="AQ82" s="208"/>
      <c r="AR82" s="208"/>
      <c r="AS82" s="391"/>
    </row>
    <row r="83" spans="1:45" s="1" customFormat="1" ht="85.5" customHeight="1" x14ac:dyDescent="0.25">
      <c r="A83" s="214" t="s">
        <v>477</v>
      </c>
      <c r="B83" s="566" t="s">
        <v>530</v>
      </c>
      <c r="C83" s="214" t="s">
        <v>479</v>
      </c>
      <c r="D83" s="275" t="s">
        <v>480</v>
      </c>
      <c r="E83" s="237" t="s">
        <v>531</v>
      </c>
      <c r="F83" s="237" t="s">
        <v>532</v>
      </c>
      <c r="G83" s="237" t="s">
        <v>533</v>
      </c>
      <c r="H83" s="236" t="s">
        <v>57</v>
      </c>
      <c r="I83" s="263" t="s">
        <v>492</v>
      </c>
      <c r="J83" s="263" t="s">
        <v>88</v>
      </c>
      <c r="K83" s="283">
        <v>0.6</v>
      </c>
      <c r="L83" s="214" t="s">
        <v>60</v>
      </c>
      <c r="M83" s="283">
        <v>0.8</v>
      </c>
      <c r="N83" s="251" t="s">
        <v>97</v>
      </c>
      <c r="O83" s="259">
        <v>0.48</v>
      </c>
      <c r="P83" s="77" t="s">
        <v>534</v>
      </c>
      <c r="Q83" s="263" t="s">
        <v>528</v>
      </c>
      <c r="R83" s="214" t="s">
        <v>535</v>
      </c>
      <c r="S83" s="214" t="s">
        <v>65</v>
      </c>
      <c r="T83" s="214" t="s">
        <v>66</v>
      </c>
      <c r="U83" s="259">
        <v>0.25</v>
      </c>
      <c r="V83" s="259">
        <v>0.15</v>
      </c>
      <c r="W83" s="263" t="s">
        <v>94</v>
      </c>
      <c r="X83" s="263" t="s">
        <v>68</v>
      </c>
      <c r="Y83" s="263" t="s">
        <v>69</v>
      </c>
      <c r="Z83" s="283">
        <v>0.36</v>
      </c>
      <c r="AA83" s="250" t="s">
        <v>95</v>
      </c>
      <c r="AB83" s="283">
        <v>0.2</v>
      </c>
      <c r="AC83" s="263" t="s">
        <v>171</v>
      </c>
      <c r="AD83" s="283">
        <v>0.2</v>
      </c>
      <c r="AE83" s="251" t="s">
        <v>97</v>
      </c>
      <c r="AF83" s="263" t="s">
        <v>72</v>
      </c>
      <c r="AG83" s="263"/>
      <c r="AH83" s="204"/>
      <c r="AI83" s="413"/>
      <c r="AJ83" s="453"/>
      <c r="AK83" s="302"/>
      <c r="AL83" s="146"/>
      <c r="AM83" s="465"/>
      <c r="AN83" s="146"/>
      <c r="AO83" s="147"/>
      <c r="AP83" s="210"/>
      <c r="AQ83" s="146"/>
      <c r="AR83" s="208"/>
      <c r="AS83" s="391"/>
    </row>
    <row r="84" spans="1:45" s="1" customFormat="1" ht="81.75" customHeight="1" x14ac:dyDescent="0.25">
      <c r="A84" s="214" t="s">
        <v>477</v>
      </c>
      <c r="B84" s="566" t="s">
        <v>536</v>
      </c>
      <c r="C84" s="214" t="s">
        <v>479</v>
      </c>
      <c r="D84" s="331" t="s">
        <v>480</v>
      </c>
      <c r="E84" s="383" t="s">
        <v>537</v>
      </c>
      <c r="F84" s="383" t="s">
        <v>538</v>
      </c>
      <c r="G84" s="397" t="s">
        <v>539</v>
      </c>
      <c r="H84" s="236" t="s">
        <v>57</v>
      </c>
      <c r="I84" s="263" t="s">
        <v>492</v>
      </c>
      <c r="J84" s="252" t="s">
        <v>88</v>
      </c>
      <c r="K84" s="246">
        <v>0.6</v>
      </c>
      <c r="L84" s="204" t="s">
        <v>89</v>
      </c>
      <c r="M84" s="246">
        <v>0.6</v>
      </c>
      <c r="N84" s="251" t="s">
        <v>97</v>
      </c>
      <c r="O84" s="248">
        <v>0.36</v>
      </c>
      <c r="P84" s="77" t="s">
        <v>540</v>
      </c>
      <c r="Q84" s="204" t="s">
        <v>262</v>
      </c>
      <c r="R84" s="204" t="s">
        <v>541</v>
      </c>
      <c r="S84" s="204" t="s">
        <v>65</v>
      </c>
      <c r="T84" s="204" t="s">
        <v>66</v>
      </c>
      <c r="U84" s="248">
        <v>0.25</v>
      </c>
      <c r="V84" s="248">
        <v>0.15</v>
      </c>
      <c r="W84" s="263" t="s">
        <v>67</v>
      </c>
      <c r="X84" s="263" t="s">
        <v>68</v>
      </c>
      <c r="Y84" s="263" t="s">
        <v>69</v>
      </c>
      <c r="Z84" s="249">
        <v>0.36</v>
      </c>
      <c r="AA84" s="250" t="s">
        <v>95</v>
      </c>
      <c r="AB84" s="249">
        <v>0.2</v>
      </c>
      <c r="AC84" s="263" t="s">
        <v>171</v>
      </c>
      <c r="AD84" s="249">
        <v>0.2</v>
      </c>
      <c r="AE84" s="251" t="s">
        <v>97</v>
      </c>
      <c r="AF84" s="252" t="s">
        <v>72</v>
      </c>
      <c r="AG84" s="252"/>
      <c r="AH84" s="204"/>
      <c r="AI84" s="413"/>
      <c r="AJ84" s="453"/>
      <c r="AK84" s="302"/>
      <c r="AL84" s="146"/>
      <c r="AM84" s="465"/>
      <c r="AN84" s="146"/>
      <c r="AO84" s="147"/>
      <c r="AP84" s="210"/>
      <c r="AQ84" s="146"/>
      <c r="AR84" s="208"/>
      <c r="AS84" s="391"/>
    </row>
    <row r="85" spans="1:45" s="1" customFormat="1" ht="83.25" customHeight="1" x14ac:dyDescent="0.25">
      <c r="A85" s="214" t="s">
        <v>477</v>
      </c>
      <c r="B85" s="566" t="s">
        <v>542</v>
      </c>
      <c r="C85" s="214" t="s">
        <v>479</v>
      </c>
      <c r="D85" s="331" t="s">
        <v>480</v>
      </c>
      <c r="E85" s="237" t="s">
        <v>543</v>
      </c>
      <c r="F85" s="237" t="s">
        <v>538</v>
      </c>
      <c r="G85" s="238" t="s">
        <v>544</v>
      </c>
      <c r="H85" s="236" t="s">
        <v>57</v>
      </c>
      <c r="I85" s="263" t="s">
        <v>492</v>
      </c>
      <c r="J85" s="252" t="s">
        <v>88</v>
      </c>
      <c r="K85" s="246">
        <v>0.6</v>
      </c>
      <c r="L85" s="204" t="s">
        <v>96</v>
      </c>
      <c r="M85" s="246">
        <v>0.4</v>
      </c>
      <c r="N85" s="251" t="s">
        <v>97</v>
      </c>
      <c r="O85" s="248">
        <v>0.24</v>
      </c>
      <c r="P85" s="204" t="s">
        <v>545</v>
      </c>
      <c r="Q85" s="204" t="s">
        <v>262</v>
      </c>
      <c r="R85" s="77" t="s">
        <v>546</v>
      </c>
      <c r="S85" s="204" t="s">
        <v>65</v>
      </c>
      <c r="T85" s="204" t="s">
        <v>66</v>
      </c>
      <c r="U85" s="248">
        <v>0.25</v>
      </c>
      <c r="V85" s="248">
        <v>0.15</v>
      </c>
      <c r="W85" s="263" t="s">
        <v>94</v>
      </c>
      <c r="X85" s="263" t="s">
        <v>68</v>
      </c>
      <c r="Y85" s="263" t="s">
        <v>373</v>
      </c>
      <c r="Z85" s="249">
        <v>0.36</v>
      </c>
      <c r="AA85" s="250" t="s">
        <v>95</v>
      </c>
      <c r="AB85" s="249">
        <v>0.2</v>
      </c>
      <c r="AC85" s="263" t="s">
        <v>171</v>
      </c>
      <c r="AD85" s="249">
        <v>0.2</v>
      </c>
      <c r="AE85" s="251" t="s">
        <v>97</v>
      </c>
      <c r="AF85" s="252" t="s">
        <v>72</v>
      </c>
      <c r="AG85" s="252"/>
      <c r="AH85" s="204"/>
      <c r="AI85" s="413"/>
      <c r="AJ85" s="453"/>
      <c r="AK85" s="302"/>
      <c r="AL85" s="146"/>
      <c r="AM85" s="465"/>
      <c r="AN85" s="146"/>
      <c r="AO85" s="147"/>
      <c r="AP85" s="210"/>
      <c r="AQ85" s="146"/>
      <c r="AR85" s="208"/>
      <c r="AS85" s="391"/>
    </row>
    <row r="86" spans="1:45" s="1" customFormat="1" ht="81.75" customHeight="1" x14ac:dyDescent="0.25">
      <c r="A86" s="214" t="s">
        <v>547</v>
      </c>
      <c r="B86" s="568" t="s">
        <v>548</v>
      </c>
      <c r="C86" s="214" t="s">
        <v>549</v>
      </c>
      <c r="D86" s="214" t="s">
        <v>550</v>
      </c>
      <c r="E86" s="214" t="s">
        <v>551</v>
      </c>
      <c r="F86" s="214" t="s">
        <v>552</v>
      </c>
      <c r="G86" s="214" t="s">
        <v>553</v>
      </c>
      <c r="H86" s="214" t="s">
        <v>57</v>
      </c>
      <c r="I86" s="214" t="s">
        <v>554</v>
      </c>
      <c r="J86" s="263" t="s">
        <v>88</v>
      </c>
      <c r="K86" s="249">
        <v>0.6</v>
      </c>
      <c r="L86" s="263" t="s">
        <v>60</v>
      </c>
      <c r="M86" s="249">
        <v>0.8</v>
      </c>
      <c r="N86" s="227" t="s">
        <v>71</v>
      </c>
      <c r="O86" s="248">
        <v>0.48</v>
      </c>
      <c r="P86" s="77" t="s">
        <v>555</v>
      </c>
      <c r="Q86" s="252" t="s">
        <v>556</v>
      </c>
      <c r="R86" s="77" t="s">
        <v>557</v>
      </c>
      <c r="S86" s="263" t="s">
        <v>65</v>
      </c>
      <c r="T86" s="263" t="s">
        <v>66</v>
      </c>
      <c r="U86" s="248">
        <v>0.25</v>
      </c>
      <c r="V86" s="248">
        <v>0.15</v>
      </c>
      <c r="W86" s="263" t="s">
        <v>94</v>
      </c>
      <c r="X86" s="263" t="s">
        <v>186</v>
      </c>
      <c r="Y86" s="263" t="s">
        <v>69</v>
      </c>
      <c r="Z86" s="249">
        <v>0.36</v>
      </c>
      <c r="AA86" s="250" t="s">
        <v>95</v>
      </c>
      <c r="AB86" s="249">
        <v>0.2</v>
      </c>
      <c r="AC86" s="263" t="s">
        <v>89</v>
      </c>
      <c r="AD86" s="249">
        <v>0.6</v>
      </c>
      <c r="AE86" s="325" t="s">
        <v>90</v>
      </c>
      <c r="AF86" s="263" t="s">
        <v>72</v>
      </c>
      <c r="AG86" s="202"/>
      <c r="AH86" s="146"/>
      <c r="AI86" s="413"/>
      <c r="AJ86" s="421"/>
      <c r="AK86" s="302"/>
      <c r="AL86" s="146"/>
      <c r="AM86" s="465"/>
      <c r="AN86" s="146"/>
      <c r="AO86" s="147"/>
      <c r="AP86" s="210"/>
      <c r="AQ86" s="146"/>
      <c r="AR86" s="208"/>
      <c r="AS86" s="391"/>
    </row>
    <row r="87" spans="1:45" s="1" customFormat="1" ht="63" customHeight="1" x14ac:dyDescent="0.25">
      <c r="A87" s="214" t="s">
        <v>547</v>
      </c>
      <c r="B87" s="568" t="s">
        <v>558</v>
      </c>
      <c r="C87" s="214" t="s">
        <v>549</v>
      </c>
      <c r="D87" s="214" t="s">
        <v>550</v>
      </c>
      <c r="E87" s="214" t="s">
        <v>551</v>
      </c>
      <c r="F87" s="214" t="s">
        <v>552</v>
      </c>
      <c r="G87" s="214" t="s">
        <v>553</v>
      </c>
      <c r="H87" s="214" t="s">
        <v>57</v>
      </c>
      <c r="I87" s="263" t="s">
        <v>554</v>
      </c>
      <c r="J87" s="263" t="s">
        <v>88</v>
      </c>
      <c r="K87" s="249">
        <v>0.6</v>
      </c>
      <c r="L87" s="263" t="s">
        <v>60</v>
      </c>
      <c r="M87" s="249">
        <v>0.8</v>
      </c>
      <c r="N87" s="227" t="s">
        <v>71</v>
      </c>
      <c r="O87" s="248">
        <v>0.48</v>
      </c>
      <c r="P87" s="77" t="s">
        <v>559</v>
      </c>
      <c r="Q87" s="225" t="s">
        <v>556</v>
      </c>
      <c r="R87" s="387" t="s">
        <v>560</v>
      </c>
      <c r="S87" s="252" t="s">
        <v>65</v>
      </c>
      <c r="T87" s="252" t="s">
        <v>66</v>
      </c>
      <c r="U87" s="248">
        <v>0.25</v>
      </c>
      <c r="V87" s="248">
        <v>0.15</v>
      </c>
      <c r="W87" s="252" t="s">
        <v>67</v>
      </c>
      <c r="X87" s="252" t="s">
        <v>186</v>
      </c>
      <c r="Y87" s="252" t="s">
        <v>69</v>
      </c>
      <c r="Z87" s="249">
        <v>0.36</v>
      </c>
      <c r="AA87" s="250" t="s">
        <v>95</v>
      </c>
      <c r="AB87" s="249">
        <v>0.2</v>
      </c>
      <c r="AC87" s="263" t="s">
        <v>60</v>
      </c>
      <c r="AD87" s="249">
        <v>0.8</v>
      </c>
      <c r="AE87" s="332" t="s">
        <v>71</v>
      </c>
      <c r="AF87" s="252" t="s">
        <v>72</v>
      </c>
      <c r="AG87" s="202"/>
      <c r="AH87" s="253"/>
      <c r="AI87" s="413"/>
      <c r="AJ87" s="436"/>
      <c r="AK87" s="302"/>
      <c r="AL87" s="146"/>
      <c r="AM87" s="465"/>
      <c r="AN87" s="146"/>
      <c r="AO87" s="147"/>
      <c r="AP87" s="210"/>
      <c r="AQ87" s="146"/>
      <c r="AR87" s="208"/>
      <c r="AS87" s="391"/>
    </row>
    <row r="88" spans="1:45" s="1" customFormat="1" ht="76.5" customHeight="1" x14ac:dyDescent="0.25">
      <c r="A88" s="214" t="s">
        <v>547</v>
      </c>
      <c r="B88" s="568" t="s">
        <v>561</v>
      </c>
      <c r="C88" s="214" t="s">
        <v>549</v>
      </c>
      <c r="D88" s="214" t="s">
        <v>550</v>
      </c>
      <c r="E88" s="214" t="s">
        <v>551</v>
      </c>
      <c r="F88" s="256" t="s">
        <v>552</v>
      </c>
      <c r="G88" s="214" t="s">
        <v>553</v>
      </c>
      <c r="H88" s="214" t="s">
        <v>57</v>
      </c>
      <c r="I88" s="263" t="s">
        <v>554</v>
      </c>
      <c r="J88" s="263" t="s">
        <v>88</v>
      </c>
      <c r="K88" s="249">
        <v>0.6</v>
      </c>
      <c r="L88" s="263" t="s">
        <v>60</v>
      </c>
      <c r="M88" s="249">
        <v>0.8</v>
      </c>
      <c r="N88" s="227" t="s">
        <v>71</v>
      </c>
      <c r="O88" s="248">
        <v>0.48</v>
      </c>
      <c r="P88" s="77" t="s">
        <v>562</v>
      </c>
      <c r="Q88" s="204" t="s">
        <v>152</v>
      </c>
      <c r="R88" s="387" t="s">
        <v>563</v>
      </c>
      <c r="S88" s="252" t="s">
        <v>65</v>
      </c>
      <c r="T88" s="252" t="s">
        <v>66</v>
      </c>
      <c r="U88" s="248">
        <v>0.25</v>
      </c>
      <c r="V88" s="248">
        <v>0.15</v>
      </c>
      <c r="W88" s="252" t="s">
        <v>94</v>
      </c>
      <c r="X88" s="252" t="s">
        <v>68</v>
      </c>
      <c r="Y88" s="252" t="s">
        <v>69</v>
      </c>
      <c r="Z88" s="249">
        <v>0.36</v>
      </c>
      <c r="AA88" s="250" t="s">
        <v>95</v>
      </c>
      <c r="AB88" s="249">
        <v>0.2</v>
      </c>
      <c r="AC88" s="263" t="s">
        <v>60</v>
      </c>
      <c r="AD88" s="249">
        <v>0.8</v>
      </c>
      <c r="AE88" s="332" t="s">
        <v>71</v>
      </c>
      <c r="AF88" s="252" t="s">
        <v>72</v>
      </c>
      <c r="AG88" s="202"/>
      <c r="AH88" s="253"/>
      <c r="AI88" s="413"/>
      <c r="AJ88" s="436"/>
      <c r="AK88" s="302"/>
      <c r="AL88" s="146"/>
      <c r="AM88" s="465"/>
      <c r="AN88" s="146"/>
      <c r="AO88" s="147"/>
      <c r="AP88" s="210"/>
      <c r="AQ88" s="146"/>
      <c r="AR88" s="146"/>
      <c r="AS88" s="391"/>
    </row>
    <row r="89" spans="1:45" s="1" customFormat="1" ht="66.75" customHeight="1" x14ac:dyDescent="0.25">
      <c r="A89" s="214" t="s">
        <v>547</v>
      </c>
      <c r="B89" s="568" t="s">
        <v>564</v>
      </c>
      <c r="C89" s="214" t="s">
        <v>549</v>
      </c>
      <c r="D89" s="214" t="s">
        <v>550</v>
      </c>
      <c r="E89" s="214" t="s">
        <v>565</v>
      </c>
      <c r="F89" s="256" t="s">
        <v>566</v>
      </c>
      <c r="G89" s="214" t="s">
        <v>567</v>
      </c>
      <c r="H89" s="214" t="s">
        <v>57</v>
      </c>
      <c r="I89" s="263" t="s">
        <v>554</v>
      </c>
      <c r="J89" s="263" t="s">
        <v>95</v>
      </c>
      <c r="K89" s="249">
        <v>0.4</v>
      </c>
      <c r="L89" s="263" t="s">
        <v>60</v>
      </c>
      <c r="M89" s="249">
        <v>0.8</v>
      </c>
      <c r="N89" s="227" t="s">
        <v>61</v>
      </c>
      <c r="O89" s="248">
        <v>0.32</v>
      </c>
      <c r="P89" s="77" t="s">
        <v>568</v>
      </c>
      <c r="Q89" s="204" t="s">
        <v>556</v>
      </c>
      <c r="R89" s="387" t="s">
        <v>569</v>
      </c>
      <c r="S89" s="252" t="s">
        <v>65</v>
      </c>
      <c r="T89" s="252" t="s">
        <v>66</v>
      </c>
      <c r="U89" s="248">
        <v>0.25</v>
      </c>
      <c r="V89" s="248">
        <v>0.15</v>
      </c>
      <c r="W89" s="252" t="s">
        <v>94</v>
      </c>
      <c r="X89" s="252" t="s">
        <v>186</v>
      </c>
      <c r="Y89" s="252" t="s">
        <v>69</v>
      </c>
      <c r="Z89" s="249">
        <v>0.24</v>
      </c>
      <c r="AA89" s="250" t="s">
        <v>95</v>
      </c>
      <c r="AB89" s="249">
        <v>0.2</v>
      </c>
      <c r="AC89" s="263" t="s">
        <v>60</v>
      </c>
      <c r="AD89" s="249">
        <v>0.8</v>
      </c>
      <c r="AE89" s="332" t="s">
        <v>71</v>
      </c>
      <c r="AF89" s="252" t="s">
        <v>72</v>
      </c>
      <c r="AG89" s="202"/>
      <c r="AH89" s="253"/>
      <c r="AI89" s="413"/>
      <c r="AJ89" s="436"/>
      <c r="AK89" s="302"/>
      <c r="AL89" s="146"/>
      <c r="AM89" s="465"/>
      <c r="AN89" s="146"/>
      <c r="AO89" s="147"/>
      <c r="AP89" s="210"/>
      <c r="AQ89" s="146"/>
      <c r="AR89" s="208"/>
      <c r="AS89" s="391"/>
    </row>
    <row r="90" spans="1:45" s="1" customFormat="1" ht="119.25" customHeight="1" x14ac:dyDescent="0.25">
      <c r="A90" s="214" t="s">
        <v>547</v>
      </c>
      <c r="B90" s="568" t="s">
        <v>570</v>
      </c>
      <c r="C90" s="214" t="s">
        <v>549</v>
      </c>
      <c r="D90" s="214" t="s">
        <v>550</v>
      </c>
      <c r="E90" s="214" t="s">
        <v>565</v>
      </c>
      <c r="F90" s="256" t="s">
        <v>566</v>
      </c>
      <c r="G90" s="214" t="s">
        <v>567</v>
      </c>
      <c r="H90" s="214" t="s">
        <v>57</v>
      </c>
      <c r="I90" s="263" t="s">
        <v>554</v>
      </c>
      <c r="J90" s="263" t="s">
        <v>95</v>
      </c>
      <c r="K90" s="249">
        <v>0.4</v>
      </c>
      <c r="L90" s="263" t="s">
        <v>60</v>
      </c>
      <c r="M90" s="249">
        <v>0.8</v>
      </c>
      <c r="N90" s="227" t="s">
        <v>61</v>
      </c>
      <c r="O90" s="248">
        <v>0.32</v>
      </c>
      <c r="P90" s="77" t="s">
        <v>571</v>
      </c>
      <c r="Q90" s="270" t="s">
        <v>152</v>
      </c>
      <c r="R90" s="77" t="s">
        <v>572</v>
      </c>
      <c r="S90" s="252" t="s">
        <v>65</v>
      </c>
      <c r="T90" s="252" t="s">
        <v>66</v>
      </c>
      <c r="U90" s="248">
        <v>0.25</v>
      </c>
      <c r="V90" s="248">
        <v>0.15</v>
      </c>
      <c r="W90" s="252" t="s">
        <v>94</v>
      </c>
      <c r="X90" s="252" t="s">
        <v>186</v>
      </c>
      <c r="Y90" s="252" t="s">
        <v>69</v>
      </c>
      <c r="Z90" s="249">
        <v>0.24</v>
      </c>
      <c r="AA90" s="250" t="s">
        <v>95</v>
      </c>
      <c r="AB90" s="249">
        <v>0.2</v>
      </c>
      <c r="AC90" s="263" t="s">
        <v>60</v>
      </c>
      <c r="AD90" s="249">
        <v>0.8</v>
      </c>
      <c r="AE90" s="332" t="s">
        <v>71</v>
      </c>
      <c r="AF90" s="252" t="s">
        <v>72</v>
      </c>
      <c r="AG90" s="202"/>
      <c r="AH90" s="253"/>
      <c r="AI90" s="413"/>
      <c r="AJ90" s="414"/>
      <c r="AK90" s="302"/>
      <c r="AL90" s="146"/>
      <c r="AM90" s="465"/>
      <c r="AN90" s="146"/>
      <c r="AO90" s="147"/>
      <c r="AP90" s="210"/>
      <c r="AQ90" s="146"/>
      <c r="AR90" s="208"/>
      <c r="AS90" s="391"/>
    </row>
    <row r="91" spans="1:45" s="1" customFormat="1" ht="60.75" customHeight="1" x14ac:dyDescent="0.25">
      <c r="A91" s="214" t="s">
        <v>547</v>
      </c>
      <c r="B91" s="568" t="s">
        <v>573</v>
      </c>
      <c r="C91" s="214" t="s">
        <v>549</v>
      </c>
      <c r="D91" s="214" t="s">
        <v>550</v>
      </c>
      <c r="E91" s="214" t="s">
        <v>574</v>
      </c>
      <c r="F91" s="256" t="s">
        <v>575</v>
      </c>
      <c r="G91" s="214" t="s">
        <v>576</v>
      </c>
      <c r="H91" s="214" t="s">
        <v>57</v>
      </c>
      <c r="I91" s="263" t="s">
        <v>554</v>
      </c>
      <c r="J91" s="263" t="s">
        <v>88</v>
      </c>
      <c r="K91" s="249">
        <v>0.6</v>
      </c>
      <c r="L91" s="263" t="s">
        <v>60</v>
      </c>
      <c r="M91" s="249">
        <v>0.8</v>
      </c>
      <c r="N91" s="227" t="s">
        <v>71</v>
      </c>
      <c r="O91" s="248">
        <v>0.48</v>
      </c>
      <c r="P91" s="77" t="s">
        <v>577</v>
      </c>
      <c r="Q91" s="270" t="s">
        <v>152</v>
      </c>
      <c r="R91" s="77" t="s">
        <v>578</v>
      </c>
      <c r="S91" s="252" t="s">
        <v>65</v>
      </c>
      <c r="T91" s="252" t="s">
        <v>66</v>
      </c>
      <c r="U91" s="248">
        <v>0.25</v>
      </c>
      <c r="V91" s="248">
        <v>0.15</v>
      </c>
      <c r="W91" s="252" t="s">
        <v>94</v>
      </c>
      <c r="X91" s="252" t="s">
        <v>68</v>
      </c>
      <c r="Y91" s="252" t="s">
        <v>69</v>
      </c>
      <c r="Z91" s="249">
        <v>0.36</v>
      </c>
      <c r="AA91" s="250" t="s">
        <v>95</v>
      </c>
      <c r="AB91" s="249">
        <v>0.2</v>
      </c>
      <c r="AC91" s="263" t="s">
        <v>60</v>
      </c>
      <c r="AD91" s="249">
        <v>0.8</v>
      </c>
      <c r="AE91" s="332" t="s">
        <v>71</v>
      </c>
      <c r="AF91" s="252" t="s">
        <v>72</v>
      </c>
      <c r="AG91" s="202"/>
      <c r="AH91" s="253"/>
      <c r="AI91" s="413"/>
      <c r="AJ91" s="414"/>
      <c r="AK91" s="302"/>
      <c r="AL91" s="146"/>
      <c r="AM91" s="465"/>
      <c r="AN91" s="146"/>
      <c r="AO91" s="147"/>
      <c r="AP91" s="213"/>
      <c r="AQ91" s="208"/>
      <c r="AR91" s="208"/>
      <c r="AS91" s="391"/>
    </row>
    <row r="92" spans="1:45" s="1" customFormat="1" ht="55.5" customHeight="1" x14ac:dyDescent="0.25">
      <c r="A92" s="214" t="s">
        <v>547</v>
      </c>
      <c r="B92" s="568" t="s">
        <v>579</v>
      </c>
      <c r="C92" s="214" t="s">
        <v>549</v>
      </c>
      <c r="D92" s="214" t="s">
        <v>550</v>
      </c>
      <c r="E92" s="214" t="s">
        <v>580</v>
      </c>
      <c r="F92" s="214" t="s">
        <v>581</v>
      </c>
      <c r="G92" s="214" t="s">
        <v>582</v>
      </c>
      <c r="H92" s="214" t="s">
        <v>57</v>
      </c>
      <c r="I92" s="263" t="s">
        <v>554</v>
      </c>
      <c r="J92" s="252" t="s">
        <v>88</v>
      </c>
      <c r="K92" s="249">
        <v>0.6</v>
      </c>
      <c r="L92" s="252" t="s">
        <v>89</v>
      </c>
      <c r="M92" s="249">
        <v>0.6</v>
      </c>
      <c r="N92" s="247" t="s">
        <v>90</v>
      </c>
      <c r="O92" s="248">
        <v>0.36</v>
      </c>
      <c r="P92" s="77" t="s">
        <v>583</v>
      </c>
      <c r="Q92" s="252" t="s">
        <v>302</v>
      </c>
      <c r="R92" s="77" t="s">
        <v>584</v>
      </c>
      <c r="S92" s="252" t="s">
        <v>65</v>
      </c>
      <c r="T92" s="252" t="s">
        <v>66</v>
      </c>
      <c r="U92" s="248">
        <v>0.25</v>
      </c>
      <c r="V92" s="248">
        <v>0.15</v>
      </c>
      <c r="W92" s="252" t="s">
        <v>94</v>
      </c>
      <c r="X92" s="252" t="s">
        <v>68</v>
      </c>
      <c r="Y92" s="252" t="s">
        <v>69</v>
      </c>
      <c r="Z92" s="249">
        <v>0.36</v>
      </c>
      <c r="AA92" s="250" t="s">
        <v>95</v>
      </c>
      <c r="AB92" s="249">
        <v>0.2</v>
      </c>
      <c r="AC92" s="252" t="s">
        <v>60</v>
      </c>
      <c r="AD92" s="249">
        <v>0.8</v>
      </c>
      <c r="AE92" s="332" t="s">
        <v>71</v>
      </c>
      <c r="AF92" s="252" t="s">
        <v>72</v>
      </c>
      <c r="AG92" s="202"/>
      <c r="AH92" s="253"/>
      <c r="AI92" s="413"/>
      <c r="AJ92" s="414"/>
      <c r="AK92" s="302"/>
      <c r="AL92" s="146"/>
      <c r="AM92" s="465"/>
      <c r="AN92" s="146"/>
      <c r="AO92" s="147"/>
      <c r="AP92" s="213"/>
      <c r="AQ92" s="208"/>
      <c r="AR92" s="208"/>
      <c r="AS92" s="391"/>
    </row>
    <row r="93" spans="1:45" s="1" customFormat="1" ht="75.75" customHeight="1" x14ac:dyDescent="0.25">
      <c r="A93" s="214" t="s">
        <v>547</v>
      </c>
      <c r="B93" s="568" t="s">
        <v>585</v>
      </c>
      <c r="C93" s="214" t="s">
        <v>549</v>
      </c>
      <c r="D93" s="214" t="s">
        <v>550</v>
      </c>
      <c r="E93" s="214" t="s">
        <v>580</v>
      </c>
      <c r="F93" s="214" t="s">
        <v>581</v>
      </c>
      <c r="G93" s="214" t="s">
        <v>582</v>
      </c>
      <c r="H93" s="214" t="s">
        <v>57</v>
      </c>
      <c r="I93" s="263" t="s">
        <v>554</v>
      </c>
      <c r="J93" s="252" t="s">
        <v>88</v>
      </c>
      <c r="K93" s="249">
        <v>0.6</v>
      </c>
      <c r="L93" s="252" t="s">
        <v>89</v>
      </c>
      <c r="M93" s="249">
        <v>0.6</v>
      </c>
      <c r="N93" s="247" t="s">
        <v>90</v>
      </c>
      <c r="O93" s="248">
        <v>0.36</v>
      </c>
      <c r="P93" s="77" t="s">
        <v>586</v>
      </c>
      <c r="Q93" s="252" t="s">
        <v>302</v>
      </c>
      <c r="R93" s="387" t="s">
        <v>587</v>
      </c>
      <c r="S93" s="252" t="s">
        <v>65</v>
      </c>
      <c r="T93" s="252" t="s">
        <v>66</v>
      </c>
      <c r="U93" s="248">
        <v>0.25</v>
      </c>
      <c r="V93" s="248">
        <v>0.15</v>
      </c>
      <c r="W93" s="252" t="s">
        <v>94</v>
      </c>
      <c r="X93" s="252" t="s">
        <v>68</v>
      </c>
      <c r="Y93" s="252" t="s">
        <v>69</v>
      </c>
      <c r="Z93" s="249">
        <v>0.36</v>
      </c>
      <c r="AA93" s="250" t="s">
        <v>95</v>
      </c>
      <c r="AB93" s="249">
        <v>0.2</v>
      </c>
      <c r="AC93" s="252" t="s">
        <v>60</v>
      </c>
      <c r="AD93" s="249">
        <v>0.8</v>
      </c>
      <c r="AE93" s="332" t="s">
        <v>71</v>
      </c>
      <c r="AF93" s="252" t="s">
        <v>72</v>
      </c>
      <c r="AG93" s="202"/>
      <c r="AH93" s="253"/>
      <c r="AI93" s="413"/>
      <c r="AJ93" s="415"/>
      <c r="AK93" s="302"/>
      <c r="AL93" s="146"/>
      <c r="AM93" s="465"/>
      <c r="AN93" s="146"/>
      <c r="AO93" s="147"/>
      <c r="AP93" s="213"/>
      <c r="AQ93" s="208"/>
      <c r="AR93" s="208"/>
      <c r="AS93" s="391"/>
    </row>
    <row r="94" spans="1:45" s="1" customFormat="1" ht="59.25" customHeight="1" x14ac:dyDescent="0.25">
      <c r="A94" s="214" t="s">
        <v>547</v>
      </c>
      <c r="B94" s="568" t="s">
        <v>588</v>
      </c>
      <c r="C94" s="214" t="s">
        <v>549</v>
      </c>
      <c r="D94" s="214" t="s">
        <v>550</v>
      </c>
      <c r="E94" s="214" t="s">
        <v>589</v>
      </c>
      <c r="F94" s="214" t="s">
        <v>590</v>
      </c>
      <c r="G94" s="214" t="s">
        <v>591</v>
      </c>
      <c r="H94" s="214" t="s">
        <v>57</v>
      </c>
      <c r="I94" s="263" t="s">
        <v>554</v>
      </c>
      <c r="J94" s="252" t="s">
        <v>88</v>
      </c>
      <c r="K94" s="249">
        <v>0.6</v>
      </c>
      <c r="L94" s="252" t="s">
        <v>181</v>
      </c>
      <c r="M94" s="249">
        <v>1</v>
      </c>
      <c r="N94" s="268" t="s">
        <v>162</v>
      </c>
      <c r="O94" s="248">
        <v>0.6</v>
      </c>
      <c r="P94" s="77" t="s">
        <v>592</v>
      </c>
      <c r="Q94" s="252" t="s">
        <v>302</v>
      </c>
      <c r="R94" s="387" t="s">
        <v>593</v>
      </c>
      <c r="S94" s="252" t="s">
        <v>65</v>
      </c>
      <c r="T94" s="252" t="s">
        <v>66</v>
      </c>
      <c r="U94" s="248">
        <v>0.25</v>
      </c>
      <c r="V94" s="248">
        <v>0.15</v>
      </c>
      <c r="W94" s="252" t="s">
        <v>94</v>
      </c>
      <c r="X94" s="252" t="s">
        <v>68</v>
      </c>
      <c r="Y94" s="252" t="s">
        <v>69</v>
      </c>
      <c r="Z94" s="249">
        <v>0.36</v>
      </c>
      <c r="AA94" s="250" t="s">
        <v>95</v>
      </c>
      <c r="AB94" s="249">
        <v>0.2</v>
      </c>
      <c r="AC94" s="263" t="s">
        <v>60</v>
      </c>
      <c r="AD94" s="249">
        <v>0.8</v>
      </c>
      <c r="AE94" s="332" t="s">
        <v>71</v>
      </c>
      <c r="AF94" s="252" t="s">
        <v>72</v>
      </c>
      <c r="AG94" s="202"/>
      <c r="AH94" s="253"/>
      <c r="AI94" s="413"/>
      <c r="AJ94" s="414"/>
      <c r="AK94" s="302"/>
      <c r="AL94" s="146"/>
      <c r="AM94" s="465"/>
      <c r="AN94" s="146"/>
      <c r="AO94" s="147"/>
      <c r="AP94" s="213"/>
      <c r="AQ94" s="208"/>
      <c r="AR94" s="208"/>
      <c r="AS94" s="391"/>
    </row>
    <row r="95" spans="1:45" s="1" customFormat="1" ht="72" customHeight="1" x14ac:dyDescent="0.25">
      <c r="A95" s="214" t="s">
        <v>547</v>
      </c>
      <c r="B95" s="568" t="s">
        <v>594</v>
      </c>
      <c r="C95" s="214" t="s">
        <v>549</v>
      </c>
      <c r="D95" s="214" t="s">
        <v>550</v>
      </c>
      <c r="E95" s="214" t="s">
        <v>589</v>
      </c>
      <c r="F95" s="214" t="s">
        <v>590</v>
      </c>
      <c r="G95" s="263" t="s">
        <v>591</v>
      </c>
      <c r="H95" s="263" t="s">
        <v>57</v>
      </c>
      <c r="I95" s="263" t="s">
        <v>554</v>
      </c>
      <c r="J95" s="252" t="s">
        <v>88</v>
      </c>
      <c r="K95" s="249">
        <v>0.6</v>
      </c>
      <c r="L95" s="252" t="s">
        <v>181</v>
      </c>
      <c r="M95" s="249">
        <v>1</v>
      </c>
      <c r="N95" s="268" t="s">
        <v>162</v>
      </c>
      <c r="O95" s="248">
        <v>0.6</v>
      </c>
      <c r="P95" s="77" t="s">
        <v>595</v>
      </c>
      <c r="Q95" s="252" t="s">
        <v>302</v>
      </c>
      <c r="R95" s="77" t="s">
        <v>596</v>
      </c>
      <c r="S95" s="252" t="s">
        <v>65</v>
      </c>
      <c r="T95" s="252" t="s">
        <v>66</v>
      </c>
      <c r="U95" s="248">
        <v>0.25</v>
      </c>
      <c r="V95" s="248">
        <v>0.15</v>
      </c>
      <c r="W95" s="252" t="s">
        <v>94</v>
      </c>
      <c r="X95" s="252" t="s">
        <v>68</v>
      </c>
      <c r="Y95" s="252" t="s">
        <v>69</v>
      </c>
      <c r="Z95" s="249">
        <v>0.36</v>
      </c>
      <c r="AA95" s="250" t="s">
        <v>95</v>
      </c>
      <c r="AB95" s="249">
        <v>0.2</v>
      </c>
      <c r="AC95" s="252" t="s">
        <v>60</v>
      </c>
      <c r="AD95" s="249">
        <v>0.8</v>
      </c>
      <c r="AE95" s="332" t="s">
        <v>71</v>
      </c>
      <c r="AF95" s="252" t="s">
        <v>72</v>
      </c>
      <c r="AG95" s="202"/>
      <c r="AH95" s="253"/>
      <c r="AI95" s="413"/>
      <c r="AJ95" s="415"/>
      <c r="AK95" s="302"/>
      <c r="AL95" s="460"/>
      <c r="AM95" s="465"/>
      <c r="AN95" s="146"/>
      <c r="AO95" s="147"/>
      <c r="AP95" s="213"/>
      <c r="AQ95" s="208"/>
      <c r="AR95" s="208"/>
      <c r="AS95" s="391"/>
    </row>
    <row r="96" spans="1:45" s="1" customFormat="1" ht="63" customHeight="1" x14ac:dyDescent="0.25">
      <c r="A96" s="214" t="s">
        <v>547</v>
      </c>
      <c r="B96" s="568" t="s">
        <v>597</v>
      </c>
      <c r="C96" s="214" t="s">
        <v>549</v>
      </c>
      <c r="D96" s="214" t="s">
        <v>550</v>
      </c>
      <c r="E96" s="214" t="s">
        <v>598</v>
      </c>
      <c r="F96" s="214" t="s">
        <v>599</v>
      </c>
      <c r="G96" s="161" t="s">
        <v>600</v>
      </c>
      <c r="H96" s="263" t="s">
        <v>57</v>
      </c>
      <c r="I96" s="263" t="s">
        <v>554</v>
      </c>
      <c r="J96" s="252" t="s">
        <v>88</v>
      </c>
      <c r="K96" s="249">
        <v>0.6</v>
      </c>
      <c r="L96" s="252" t="s">
        <v>89</v>
      </c>
      <c r="M96" s="249">
        <v>0.6</v>
      </c>
      <c r="N96" s="247" t="s">
        <v>90</v>
      </c>
      <c r="O96" s="248">
        <v>0.36</v>
      </c>
      <c r="P96" s="204" t="s">
        <v>601</v>
      </c>
      <c r="Q96" s="252" t="s">
        <v>433</v>
      </c>
      <c r="R96" s="77" t="s">
        <v>602</v>
      </c>
      <c r="S96" s="252" t="s">
        <v>65</v>
      </c>
      <c r="T96" s="252" t="s">
        <v>66</v>
      </c>
      <c r="U96" s="248">
        <v>0.25</v>
      </c>
      <c r="V96" s="248">
        <v>0.15</v>
      </c>
      <c r="W96" s="252" t="s">
        <v>94</v>
      </c>
      <c r="X96" s="252" t="s">
        <v>68</v>
      </c>
      <c r="Y96" s="252" t="s">
        <v>69</v>
      </c>
      <c r="Z96" s="249">
        <v>0.36</v>
      </c>
      <c r="AA96" s="250" t="s">
        <v>95</v>
      </c>
      <c r="AB96" s="249">
        <v>0.2</v>
      </c>
      <c r="AC96" s="252" t="s">
        <v>89</v>
      </c>
      <c r="AD96" s="249">
        <v>0.6</v>
      </c>
      <c r="AE96" s="325" t="s">
        <v>90</v>
      </c>
      <c r="AF96" s="252" t="s">
        <v>72</v>
      </c>
      <c r="AG96" s="202"/>
      <c r="AH96" s="253"/>
      <c r="AI96" s="413"/>
      <c r="AJ96" s="435"/>
      <c r="AK96" s="302"/>
      <c r="AL96" s="146"/>
      <c r="AM96" s="465"/>
      <c r="AN96" s="146"/>
      <c r="AO96" s="147"/>
      <c r="AP96" s="213"/>
      <c r="AQ96" s="208"/>
      <c r="AR96" s="208"/>
      <c r="AS96" s="391"/>
    </row>
    <row r="97" spans="1:45" s="1" customFormat="1" ht="72.75" customHeight="1" x14ac:dyDescent="0.25">
      <c r="A97" s="214" t="s">
        <v>547</v>
      </c>
      <c r="B97" s="568" t="s">
        <v>603</v>
      </c>
      <c r="C97" s="214" t="s">
        <v>549</v>
      </c>
      <c r="D97" s="214" t="s">
        <v>550</v>
      </c>
      <c r="E97" s="214" t="s">
        <v>604</v>
      </c>
      <c r="F97" s="263" t="s">
        <v>605</v>
      </c>
      <c r="G97" s="263" t="s">
        <v>606</v>
      </c>
      <c r="H97" s="263" t="s">
        <v>300</v>
      </c>
      <c r="I97" s="263" t="s">
        <v>554</v>
      </c>
      <c r="J97" s="252" t="s">
        <v>88</v>
      </c>
      <c r="K97" s="249">
        <v>0.6</v>
      </c>
      <c r="L97" s="252" t="s">
        <v>89</v>
      </c>
      <c r="M97" s="249">
        <v>0.6</v>
      </c>
      <c r="N97" s="247" t="s">
        <v>90</v>
      </c>
      <c r="O97" s="248">
        <v>0.36</v>
      </c>
      <c r="P97" s="77" t="s">
        <v>607</v>
      </c>
      <c r="Q97" s="252" t="s">
        <v>433</v>
      </c>
      <c r="R97" s="146" t="s">
        <v>608</v>
      </c>
      <c r="S97" s="252" t="s">
        <v>65</v>
      </c>
      <c r="T97" s="252" t="s">
        <v>66</v>
      </c>
      <c r="U97" s="248">
        <v>0.25</v>
      </c>
      <c r="V97" s="248">
        <v>0.15</v>
      </c>
      <c r="W97" s="252" t="s">
        <v>94</v>
      </c>
      <c r="X97" s="252" t="s">
        <v>186</v>
      </c>
      <c r="Y97" s="252" t="s">
        <v>69</v>
      </c>
      <c r="Z97" s="249">
        <v>0.36</v>
      </c>
      <c r="AA97" s="250" t="s">
        <v>95</v>
      </c>
      <c r="AB97" s="249">
        <v>0.2</v>
      </c>
      <c r="AC97" s="252" t="s">
        <v>89</v>
      </c>
      <c r="AD97" s="249">
        <v>0.6</v>
      </c>
      <c r="AE97" s="325" t="s">
        <v>90</v>
      </c>
      <c r="AF97" s="252" t="s">
        <v>72</v>
      </c>
      <c r="AG97" s="202"/>
      <c r="AH97" s="253"/>
      <c r="AI97" s="413"/>
      <c r="AJ97" s="435"/>
      <c r="AK97" s="302"/>
      <c r="AL97" s="146"/>
      <c r="AM97" s="465"/>
      <c r="AN97" s="146"/>
      <c r="AO97" s="147"/>
      <c r="AP97" s="210"/>
      <c r="AQ97" s="146"/>
      <c r="AR97" s="146"/>
      <c r="AS97" s="391"/>
    </row>
    <row r="98" spans="1:45" s="1" customFormat="1" ht="68.25" customHeight="1" x14ac:dyDescent="0.25">
      <c r="A98" s="214" t="s">
        <v>547</v>
      </c>
      <c r="B98" s="568" t="s">
        <v>609</v>
      </c>
      <c r="C98" s="214" t="s">
        <v>549</v>
      </c>
      <c r="D98" s="214" t="s">
        <v>550</v>
      </c>
      <c r="E98" s="214" t="s">
        <v>610</v>
      </c>
      <c r="F98" s="263" t="s">
        <v>611</v>
      </c>
      <c r="G98" s="263" t="s">
        <v>612</v>
      </c>
      <c r="H98" s="263" t="s">
        <v>300</v>
      </c>
      <c r="I98" s="263" t="s">
        <v>554</v>
      </c>
      <c r="J98" s="252" t="s">
        <v>95</v>
      </c>
      <c r="K98" s="249">
        <v>0.4</v>
      </c>
      <c r="L98" s="252" t="s">
        <v>89</v>
      </c>
      <c r="M98" s="249">
        <v>0.6</v>
      </c>
      <c r="N98" s="247" t="s">
        <v>90</v>
      </c>
      <c r="O98" s="248">
        <v>0.24</v>
      </c>
      <c r="P98" s="77" t="s">
        <v>613</v>
      </c>
      <c r="Q98" s="252" t="s">
        <v>556</v>
      </c>
      <c r="R98" s="146" t="s">
        <v>614</v>
      </c>
      <c r="S98" s="252" t="s">
        <v>65</v>
      </c>
      <c r="T98" s="252" t="s">
        <v>66</v>
      </c>
      <c r="U98" s="248">
        <v>0.25</v>
      </c>
      <c r="V98" s="248">
        <v>0.15</v>
      </c>
      <c r="W98" s="252" t="s">
        <v>94</v>
      </c>
      <c r="X98" s="252" t="s">
        <v>186</v>
      </c>
      <c r="Y98" s="252" t="s">
        <v>69</v>
      </c>
      <c r="Z98" s="249">
        <v>0.24</v>
      </c>
      <c r="AA98" s="250" t="s">
        <v>95</v>
      </c>
      <c r="AB98" s="249">
        <v>0.2</v>
      </c>
      <c r="AC98" s="252" t="s">
        <v>89</v>
      </c>
      <c r="AD98" s="249">
        <v>0.6</v>
      </c>
      <c r="AE98" s="325" t="s">
        <v>90</v>
      </c>
      <c r="AF98" s="334" t="s">
        <v>72</v>
      </c>
      <c r="AG98" s="360"/>
      <c r="AH98" s="238"/>
      <c r="AI98" s="413"/>
      <c r="AJ98" s="436"/>
      <c r="AK98" s="302"/>
      <c r="AL98" s="146"/>
      <c r="AM98" s="465"/>
      <c r="AN98" s="146"/>
      <c r="AO98" s="147"/>
      <c r="AP98" s="210"/>
      <c r="AQ98" s="146"/>
      <c r="AR98" s="146"/>
      <c r="AS98" s="391"/>
    </row>
    <row r="99" spans="1:45" s="1" customFormat="1" ht="112.5" customHeight="1" x14ac:dyDescent="0.25">
      <c r="A99" s="204" t="s">
        <v>615</v>
      </c>
      <c r="B99" s="215" t="s">
        <v>616</v>
      </c>
      <c r="C99" s="204" t="s">
        <v>617</v>
      </c>
      <c r="D99" s="204" t="s">
        <v>618</v>
      </c>
      <c r="E99" s="335" t="s">
        <v>619</v>
      </c>
      <c r="F99" s="272" t="s">
        <v>620</v>
      </c>
      <c r="G99" s="238" t="s">
        <v>621</v>
      </c>
      <c r="H99" s="233" t="s">
        <v>57</v>
      </c>
      <c r="I99" s="204" t="s">
        <v>622</v>
      </c>
      <c r="J99" s="204" t="s">
        <v>88</v>
      </c>
      <c r="K99" s="249">
        <v>0.6</v>
      </c>
      <c r="L99" s="204" t="s">
        <v>60</v>
      </c>
      <c r="M99" s="249">
        <v>0.8</v>
      </c>
      <c r="N99" s="227" t="s">
        <v>623</v>
      </c>
      <c r="O99" s="248">
        <v>0.48</v>
      </c>
      <c r="P99" s="77" t="s">
        <v>624</v>
      </c>
      <c r="Q99" s="335" t="s">
        <v>353</v>
      </c>
      <c r="R99" s="147" t="s">
        <v>625</v>
      </c>
      <c r="S99" s="225" t="s">
        <v>65</v>
      </c>
      <c r="T99" s="225" t="s">
        <v>66</v>
      </c>
      <c r="U99" s="229">
        <v>0.25</v>
      </c>
      <c r="V99" s="229">
        <v>0.15</v>
      </c>
      <c r="W99" s="225" t="s">
        <v>94</v>
      </c>
      <c r="X99" s="225" t="s">
        <v>68</v>
      </c>
      <c r="Y99" s="225" t="s">
        <v>69</v>
      </c>
      <c r="Z99" s="230">
        <v>0.36</v>
      </c>
      <c r="AA99" s="250" t="s">
        <v>95</v>
      </c>
      <c r="AB99" s="230">
        <v>0.2</v>
      </c>
      <c r="AC99" s="225" t="s">
        <v>181</v>
      </c>
      <c r="AD99" s="230">
        <v>1</v>
      </c>
      <c r="AE99" s="232" t="s">
        <v>61</v>
      </c>
      <c r="AF99" s="233" t="s">
        <v>72</v>
      </c>
      <c r="AG99" s="202"/>
      <c r="AH99" s="270"/>
      <c r="AI99" s="413"/>
      <c r="AJ99" s="439"/>
      <c r="AK99" s="302"/>
      <c r="AL99" s="146"/>
      <c r="AM99" s="465"/>
      <c r="AN99" s="146"/>
      <c r="AO99" s="147"/>
      <c r="AP99" s="210"/>
      <c r="AQ99" s="146"/>
      <c r="AR99" s="146"/>
      <c r="AS99" s="391"/>
    </row>
    <row r="100" spans="1:45" s="1" customFormat="1" ht="90" customHeight="1" x14ac:dyDescent="0.25">
      <c r="A100" s="214" t="s">
        <v>615</v>
      </c>
      <c r="B100" s="566" t="s">
        <v>626</v>
      </c>
      <c r="C100" s="214" t="s">
        <v>617</v>
      </c>
      <c r="D100" s="214" t="s">
        <v>618</v>
      </c>
      <c r="E100" s="275" t="s">
        <v>627</v>
      </c>
      <c r="F100" s="398" t="s">
        <v>628</v>
      </c>
      <c r="G100" s="397" t="s">
        <v>629</v>
      </c>
      <c r="H100" s="236" t="s">
        <v>57</v>
      </c>
      <c r="I100" s="224" t="s">
        <v>622</v>
      </c>
      <c r="J100" s="233" t="s">
        <v>59</v>
      </c>
      <c r="K100" s="249">
        <v>0.8</v>
      </c>
      <c r="L100" s="233" t="s">
        <v>60</v>
      </c>
      <c r="M100" s="230">
        <v>0.8</v>
      </c>
      <c r="N100" s="227" t="s">
        <v>623</v>
      </c>
      <c r="O100" s="248">
        <v>0.64</v>
      </c>
      <c r="P100" s="77" t="s">
        <v>630</v>
      </c>
      <c r="Q100" s="224" t="s">
        <v>631</v>
      </c>
      <c r="R100" s="258" t="s">
        <v>632</v>
      </c>
      <c r="S100" s="233" t="s">
        <v>65</v>
      </c>
      <c r="T100" s="233" t="s">
        <v>66</v>
      </c>
      <c r="U100" s="229">
        <v>0.25</v>
      </c>
      <c r="V100" s="229">
        <v>0.15</v>
      </c>
      <c r="W100" s="233" t="s">
        <v>633</v>
      </c>
      <c r="X100" s="233" t="s">
        <v>68</v>
      </c>
      <c r="Y100" s="233" t="s">
        <v>69</v>
      </c>
      <c r="Z100" s="230">
        <v>0.36</v>
      </c>
      <c r="AA100" s="250" t="s">
        <v>95</v>
      </c>
      <c r="AB100" s="230">
        <v>0.2</v>
      </c>
      <c r="AC100" s="233" t="s">
        <v>89</v>
      </c>
      <c r="AD100" s="230">
        <v>0.6</v>
      </c>
      <c r="AE100" s="247" t="s">
        <v>89</v>
      </c>
      <c r="AF100" s="233" t="s">
        <v>72</v>
      </c>
      <c r="AG100" s="202"/>
      <c r="AH100" s="270"/>
      <c r="AI100" s="413"/>
      <c r="AJ100" s="439"/>
      <c r="AK100" s="302"/>
      <c r="AL100" s="146"/>
      <c r="AM100" s="465"/>
      <c r="AN100" s="146"/>
      <c r="AO100" s="147"/>
      <c r="AP100" s="210"/>
      <c r="AQ100" s="146"/>
      <c r="AR100" s="146"/>
      <c r="AS100" s="391"/>
    </row>
    <row r="101" spans="1:45" s="1" customFormat="1" ht="129.75" customHeight="1" x14ac:dyDescent="0.25">
      <c r="A101" s="214" t="s">
        <v>615</v>
      </c>
      <c r="B101" s="215" t="s">
        <v>634</v>
      </c>
      <c r="C101" s="204" t="s">
        <v>617</v>
      </c>
      <c r="D101" s="204" t="s">
        <v>618</v>
      </c>
      <c r="E101" s="204" t="s">
        <v>635</v>
      </c>
      <c r="F101" s="202" t="s">
        <v>636</v>
      </c>
      <c r="G101" s="242" t="s">
        <v>637</v>
      </c>
      <c r="H101" s="252" t="s">
        <v>300</v>
      </c>
      <c r="I101" s="224" t="s">
        <v>622</v>
      </c>
      <c r="J101" s="252" t="s">
        <v>59</v>
      </c>
      <c r="K101" s="283">
        <v>0.8</v>
      </c>
      <c r="L101" s="252" t="s">
        <v>181</v>
      </c>
      <c r="M101" s="249">
        <v>1</v>
      </c>
      <c r="N101" s="268" t="s">
        <v>638</v>
      </c>
      <c r="O101" s="248">
        <v>0.8</v>
      </c>
      <c r="P101" s="77" t="s">
        <v>639</v>
      </c>
      <c r="Q101" s="224" t="s">
        <v>631</v>
      </c>
      <c r="R101" s="242" t="s">
        <v>640</v>
      </c>
      <c r="S101" s="252" t="s">
        <v>65</v>
      </c>
      <c r="T101" s="252" t="s">
        <v>66</v>
      </c>
      <c r="U101" s="248">
        <v>0.25</v>
      </c>
      <c r="V101" s="248">
        <v>0.15</v>
      </c>
      <c r="W101" s="233" t="s">
        <v>94</v>
      </c>
      <c r="X101" s="233" t="s">
        <v>68</v>
      </c>
      <c r="Y101" s="233" t="s">
        <v>69</v>
      </c>
      <c r="Z101" s="249">
        <v>0.48</v>
      </c>
      <c r="AA101" s="247" t="s">
        <v>88</v>
      </c>
      <c r="AB101" s="249">
        <v>0.4</v>
      </c>
      <c r="AC101" s="233" t="s">
        <v>89</v>
      </c>
      <c r="AD101" s="249">
        <v>0.6</v>
      </c>
      <c r="AE101" s="247" t="s">
        <v>89</v>
      </c>
      <c r="AF101" s="233" t="s">
        <v>72</v>
      </c>
      <c r="AG101" s="202"/>
      <c r="AH101" s="270"/>
      <c r="AI101" s="413"/>
      <c r="AJ101" s="454"/>
      <c r="AK101" s="302"/>
      <c r="AL101" s="204"/>
      <c r="AM101" s="465"/>
      <c r="AN101" s="146"/>
      <c r="AO101" s="209"/>
      <c r="AP101" s="399"/>
      <c r="AQ101" s="215"/>
      <c r="AR101" s="215"/>
      <c r="AS101" s="391"/>
    </row>
    <row r="102" spans="1:45" s="1" customFormat="1" ht="135.75" customHeight="1" x14ac:dyDescent="0.25">
      <c r="A102" s="214" t="s">
        <v>641</v>
      </c>
      <c r="B102" s="568" t="s">
        <v>642</v>
      </c>
      <c r="C102" s="214" t="s">
        <v>643</v>
      </c>
      <c r="D102" s="214" t="s">
        <v>644</v>
      </c>
      <c r="E102" s="214" t="s">
        <v>645</v>
      </c>
      <c r="F102" s="214" t="s">
        <v>646</v>
      </c>
      <c r="G102" s="214" t="s">
        <v>647</v>
      </c>
      <c r="H102" s="214" t="s">
        <v>57</v>
      </c>
      <c r="I102" s="214" t="s">
        <v>58</v>
      </c>
      <c r="J102" s="263" t="s">
        <v>88</v>
      </c>
      <c r="K102" s="249">
        <v>0.6</v>
      </c>
      <c r="L102" s="263" t="s">
        <v>89</v>
      </c>
      <c r="M102" s="249">
        <v>0.6</v>
      </c>
      <c r="N102" s="247" t="s">
        <v>90</v>
      </c>
      <c r="O102" s="248">
        <v>0.36</v>
      </c>
      <c r="P102" s="77" t="s">
        <v>648</v>
      </c>
      <c r="Q102" s="263" t="s">
        <v>152</v>
      </c>
      <c r="R102" s="214" t="s">
        <v>649</v>
      </c>
      <c r="S102" s="263" t="s">
        <v>65</v>
      </c>
      <c r="T102" s="263" t="s">
        <v>66</v>
      </c>
      <c r="U102" s="248">
        <v>0.25</v>
      </c>
      <c r="V102" s="248">
        <v>0.15</v>
      </c>
      <c r="W102" s="263" t="s">
        <v>94</v>
      </c>
      <c r="X102" s="263" t="s">
        <v>68</v>
      </c>
      <c r="Y102" s="263" t="s">
        <v>69</v>
      </c>
      <c r="Z102" s="249">
        <v>0.36</v>
      </c>
      <c r="AA102" s="250" t="s">
        <v>95</v>
      </c>
      <c r="AB102" s="249">
        <v>0.2</v>
      </c>
      <c r="AC102" s="252" t="s">
        <v>89</v>
      </c>
      <c r="AD102" s="249">
        <v>0.6</v>
      </c>
      <c r="AE102" s="325" t="s">
        <v>90</v>
      </c>
      <c r="AF102" s="263" t="s">
        <v>72</v>
      </c>
      <c r="AG102" s="202"/>
      <c r="AH102" s="202"/>
      <c r="AI102" s="413"/>
      <c r="AJ102" s="435"/>
      <c r="AK102" s="302"/>
      <c r="AL102" s="146"/>
      <c r="AM102" s="465"/>
      <c r="AN102" s="146"/>
      <c r="AO102" s="209"/>
      <c r="AP102" s="399"/>
      <c r="AQ102" s="215"/>
      <c r="AR102" s="215"/>
      <c r="AS102" s="391"/>
    </row>
    <row r="103" spans="1:45" s="1" customFormat="1" ht="113.25" customHeight="1" x14ac:dyDescent="0.25">
      <c r="A103" s="214" t="s">
        <v>641</v>
      </c>
      <c r="B103" s="568" t="s">
        <v>650</v>
      </c>
      <c r="C103" s="214" t="s">
        <v>643</v>
      </c>
      <c r="D103" s="214" t="s">
        <v>644</v>
      </c>
      <c r="E103" s="214" t="s">
        <v>651</v>
      </c>
      <c r="F103" s="214" t="s">
        <v>652</v>
      </c>
      <c r="G103" s="214" t="s">
        <v>653</v>
      </c>
      <c r="H103" s="214" t="s">
        <v>57</v>
      </c>
      <c r="I103" s="214" t="s">
        <v>58</v>
      </c>
      <c r="J103" s="263" t="s">
        <v>88</v>
      </c>
      <c r="K103" s="249">
        <v>0.6</v>
      </c>
      <c r="L103" s="263" t="s">
        <v>89</v>
      </c>
      <c r="M103" s="249">
        <v>0.6</v>
      </c>
      <c r="N103" s="247" t="s">
        <v>90</v>
      </c>
      <c r="O103" s="248">
        <v>0.36</v>
      </c>
      <c r="P103" s="204" t="s">
        <v>654</v>
      </c>
      <c r="Q103" s="263" t="s">
        <v>262</v>
      </c>
      <c r="R103" s="214" t="s">
        <v>655</v>
      </c>
      <c r="S103" s="263" t="s">
        <v>65</v>
      </c>
      <c r="T103" s="263" t="s">
        <v>66</v>
      </c>
      <c r="U103" s="248">
        <v>0.25</v>
      </c>
      <c r="V103" s="248">
        <v>0.15</v>
      </c>
      <c r="W103" s="263" t="s">
        <v>94</v>
      </c>
      <c r="X103" s="263" t="s">
        <v>68</v>
      </c>
      <c r="Y103" s="263" t="s">
        <v>69</v>
      </c>
      <c r="Z103" s="249">
        <v>0.36</v>
      </c>
      <c r="AA103" s="250" t="s">
        <v>95</v>
      </c>
      <c r="AB103" s="249">
        <v>0.2</v>
      </c>
      <c r="AC103" s="252" t="s">
        <v>89</v>
      </c>
      <c r="AD103" s="249">
        <v>0.6</v>
      </c>
      <c r="AE103" s="325" t="s">
        <v>90</v>
      </c>
      <c r="AF103" s="263" t="s">
        <v>72</v>
      </c>
      <c r="AG103" s="202"/>
      <c r="AH103" s="202"/>
      <c r="AI103" s="413"/>
      <c r="AJ103" s="435"/>
      <c r="AK103" s="302"/>
      <c r="AL103" s="146"/>
      <c r="AM103" s="308"/>
      <c r="AN103" s="147"/>
      <c r="AO103" s="367"/>
      <c r="AP103" s="213"/>
      <c r="AQ103" s="146"/>
      <c r="AR103" s="146"/>
      <c r="AS103" s="391"/>
    </row>
    <row r="104" spans="1:45" s="1" customFormat="1" ht="132" customHeight="1" x14ac:dyDescent="0.25">
      <c r="A104" s="214" t="s">
        <v>641</v>
      </c>
      <c r="B104" s="568" t="s">
        <v>656</v>
      </c>
      <c r="C104" s="214" t="s">
        <v>643</v>
      </c>
      <c r="D104" s="214" t="s">
        <v>644</v>
      </c>
      <c r="E104" s="214" t="s">
        <v>657</v>
      </c>
      <c r="F104" s="167" t="s">
        <v>658</v>
      </c>
      <c r="G104" s="167" t="s">
        <v>659</v>
      </c>
      <c r="H104" s="167" t="s">
        <v>57</v>
      </c>
      <c r="I104" s="214" t="s">
        <v>58</v>
      </c>
      <c r="J104" s="252" t="s">
        <v>59</v>
      </c>
      <c r="K104" s="249">
        <v>0.8</v>
      </c>
      <c r="L104" s="252" t="s">
        <v>60</v>
      </c>
      <c r="M104" s="249">
        <v>0.8</v>
      </c>
      <c r="N104" s="227" t="s">
        <v>61</v>
      </c>
      <c r="O104" s="248">
        <v>0.64</v>
      </c>
      <c r="P104" s="376" t="s">
        <v>660</v>
      </c>
      <c r="Q104" s="204" t="s">
        <v>661</v>
      </c>
      <c r="R104" s="77" t="s">
        <v>662</v>
      </c>
      <c r="S104" s="252" t="s">
        <v>65</v>
      </c>
      <c r="T104" s="252" t="s">
        <v>66</v>
      </c>
      <c r="U104" s="248">
        <v>0.25</v>
      </c>
      <c r="V104" s="248">
        <v>0.15</v>
      </c>
      <c r="W104" s="252" t="s">
        <v>94</v>
      </c>
      <c r="X104" s="252" t="s">
        <v>68</v>
      </c>
      <c r="Y104" s="252" t="s">
        <v>69</v>
      </c>
      <c r="Z104" s="249">
        <v>0.48</v>
      </c>
      <c r="AA104" s="247" t="s">
        <v>88</v>
      </c>
      <c r="AB104" s="249">
        <v>0.4</v>
      </c>
      <c r="AC104" s="252" t="s">
        <v>60</v>
      </c>
      <c r="AD104" s="249">
        <v>0.8</v>
      </c>
      <c r="AE104" s="332" t="s">
        <v>61</v>
      </c>
      <c r="AF104" s="252" t="s">
        <v>72</v>
      </c>
      <c r="AG104" s="202"/>
      <c r="AH104" s="202"/>
      <c r="AI104" s="416"/>
      <c r="AJ104" s="438"/>
      <c r="AK104" s="302"/>
      <c r="AL104" s="146"/>
      <c r="AM104" s="308"/>
      <c r="AN104" s="147"/>
      <c r="AO104" s="367"/>
      <c r="AP104" s="213"/>
      <c r="AQ104" s="146"/>
      <c r="AR104" s="146"/>
      <c r="AS104" s="391"/>
    </row>
    <row r="105" spans="1:45" s="1" customFormat="1" ht="123.75" customHeight="1" x14ac:dyDescent="0.25">
      <c r="A105" s="214" t="s">
        <v>663</v>
      </c>
      <c r="B105" s="566" t="s">
        <v>664</v>
      </c>
      <c r="C105" s="214" t="s">
        <v>665</v>
      </c>
      <c r="D105" s="275" t="s">
        <v>666</v>
      </c>
      <c r="E105" s="368" t="s">
        <v>667</v>
      </c>
      <c r="F105" s="369" t="s">
        <v>668</v>
      </c>
      <c r="G105" s="370" t="s">
        <v>669</v>
      </c>
      <c r="H105" s="336" t="s">
        <v>57</v>
      </c>
      <c r="I105" s="253" t="s">
        <v>58</v>
      </c>
      <c r="J105" s="225" t="s">
        <v>88</v>
      </c>
      <c r="K105" s="249">
        <v>0.6</v>
      </c>
      <c r="L105" s="204" t="s">
        <v>60</v>
      </c>
      <c r="M105" s="249">
        <v>0.8</v>
      </c>
      <c r="N105" s="227" t="s">
        <v>71</v>
      </c>
      <c r="O105" s="248">
        <v>0.48</v>
      </c>
      <c r="P105" s="204" t="s">
        <v>670</v>
      </c>
      <c r="Q105" s="204" t="s">
        <v>183</v>
      </c>
      <c r="R105" s="242" t="s">
        <v>671</v>
      </c>
      <c r="S105" s="204" t="s">
        <v>65</v>
      </c>
      <c r="T105" s="204" t="s">
        <v>66</v>
      </c>
      <c r="U105" s="248">
        <v>0.25</v>
      </c>
      <c r="V105" s="248">
        <v>0.15</v>
      </c>
      <c r="W105" s="204" t="s">
        <v>94</v>
      </c>
      <c r="X105" s="204" t="s">
        <v>186</v>
      </c>
      <c r="Y105" s="204" t="s">
        <v>69</v>
      </c>
      <c r="Z105" s="249">
        <v>0.36</v>
      </c>
      <c r="AA105" s="250" t="s">
        <v>95</v>
      </c>
      <c r="AB105" s="249">
        <v>0.2</v>
      </c>
      <c r="AC105" s="204" t="s">
        <v>60</v>
      </c>
      <c r="AD105" s="249">
        <v>0.8</v>
      </c>
      <c r="AE105" s="232" t="s">
        <v>71</v>
      </c>
      <c r="AF105" s="252" t="s">
        <v>72</v>
      </c>
      <c r="AG105" s="360"/>
      <c r="AH105" s="411"/>
      <c r="AI105" s="420"/>
      <c r="AJ105" s="455"/>
      <c r="AK105" s="302"/>
      <c r="AL105" s="146"/>
      <c r="AM105" s="400"/>
      <c r="AN105" s="364"/>
      <c r="AO105" s="367"/>
      <c r="AP105" s="213"/>
      <c r="AQ105" s="146"/>
      <c r="AR105" s="146"/>
      <c r="AS105" s="391"/>
    </row>
    <row r="106" spans="1:45" s="1" customFormat="1" ht="176.25" customHeight="1" x14ac:dyDescent="0.25">
      <c r="A106" s="214" t="s">
        <v>663</v>
      </c>
      <c r="B106" s="566" t="s">
        <v>672</v>
      </c>
      <c r="C106" s="214" t="s">
        <v>665</v>
      </c>
      <c r="D106" s="214" t="s">
        <v>666</v>
      </c>
      <c r="E106" s="371" t="s">
        <v>673</v>
      </c>
      <c r="F106" s="355" t="s">
        <v>674</v>
      </c>
      <c r="G106" s="355" t="s">
        <v>675</v>
      </c>
      <c r="H106" s="237" t="s">
        <v>57</v>
      </c>
      <c r="I106" s="337" t="s">
        <v>58</v>
      </c>
      <c r="J106" s="277" t="s">
        <v>88</v>
      </c>
      <c r="K106" s="249">
        <v>0.6</v>
      </c>
      <c r="L106" s="252" t="s">
        <v>89</v>
      </c>
      <c r="M106" s="249">
        <v>0.6</v>
      </c>
      <c r="N106" s="247" t="s">
        <v>90</v>
      </c>
      <c r="O106" s="248">
        <v>0.36</v>
      </c>
      <c r="P106" s="204" t="s">
        <v>676</v>
      </c>
      <c r="Q106" s="233" t="s">
        <v>169</v>
      </c>
      <c r="R106" s="204" t="s">
        <v>677</v>
      </c>
      <c r="S106" s="252" t="s">
        <v>65</v>
      </c>
      <c r="T106" s="252" t="s">
        <v>66</v>
      </c>
      <c r="U106" s="248">
        <v>0.25</v>
      </c>
      <c r="V106" s="248">
        <v>0.15</v>
      </c>
      <c r="W106" s="252" t="s">
        <v>67</v>
      </c>
      <c r="X106" s="252" t="s">
        <v>68</v>
      </c>
      <c r="Y106" s="252" t="s">
        <v>69</v>
      </c>
      <c r="Z106" s="249">
        <v>0.36</v>
      </c>
      <c r="AA106" s="250" t="s">
        <v>95</v>
      </c>
      <c r="AB106" s="249">
        <v>0.2</v>
      </c>
      <c r="AC106" s="263" t="s">
        <v>60</v>
      </c>
      <c r="AD106" s="249">
        <v>0.8</v>
      </c>
      <c r="AE106" s="232" t="s">
        <v>71</v>
      </c>
      <c r="AF106" s="252" t="s">
        <v>72</v>
      </c>
      <c r="AG106" s="360"/>
      <c r="AH106" s="312"/>
      <c r="AI106" s="221"/>
      <c r="AJ106" s="436"/>
      <c r="AK106" s="302"/>
      <c r="AL106" s="146"/>
      <c r="AM106" s="400"/>
      <c r="AN106" s="364"/>
      <c r="AO106" s="367"/>
      <c r="AP106" s="213"/>
      <c r="AQ106" s="146"/>
      <c r="AR106" s="146"/>
      <c r="AS106" s="391"/>
    </row>
    <row r="107" spans="1:45" s="1" customFormat="1" ht="24" customHeight="1" x14ac:dyDescent="0.25">
      <c r="A107" s="146"/>
      <c r="B107" s="146"/>
      <c r="C107" s="146" t="e">
        <f>VLOOKUP(A107,'Fórmulas '!B133:C155,2,FALSE)</f>
        <v>#N/A</v>
      </c>
      <c r="D107" s="146" t="e">
        <f>VLOOKUP(A107,'Fórmulas '!$F$47:$G$68,2,FALSE)</f>
        <v>#N/A</v>
      </c>
      <c r="E107" s="161"/>
      <c r="F107" s="161"/>
      <c r="G107" s="161"/>
      <c r="H107" s="161"/>
      <c r="I107" s="161"/>
      <c r="J107" s="63"/>
      <c r="K107" s="153" t="str">
        <f>IFERROR(VLOOKUP(J107,'Fórmulas '!$B$5:$C$9,2,),"")</f>
        <v/>
      </c>
      <c r="L107" s="63"/>
      <c r="M107" s="153" t="str">
        <f>IFERROR(VLOOKUP(L107,'Fórmulas '!$E$5:$F$9,2,),"")</f>
        <v/>
      </c>
      <c r="N107" s="147" t="str">
        <f>IFERROR(VLOOKUP(CONCATENATE(K107,M107),'Fórmulas '!$J$5:$K$29,2,),"")</f>
        <v/>
      </c>
      <c r="O107" s="154" t="str">
        <f t="shared" ref="O107:O139" si="2">IFERROR(M107*K107,"")</f>
        <v/>
      </c>
      <c r="P107" s="204"/>
      <c r="Q107" s="196"/>
      <c r="R107" s="167"/>
      <c r="S107" s="63"/>
      <c r="T107" s="63"/>
      <c r="U107" s="155" t="e">
        <f t="array" ref="U107">_xlfn.IFS(T107="Preventivo",25%,T107="Detectivo",15%,T107="Correctivo",10%)</f>
        <v>#N/A</v>
      </c>
      <c r="V107" s="155" t="e">
        <f t="array" ref="V107">_xlfn.IFS(S107="Automático",25%,S107="Manual",15%)</f>
        <v>#N/A</v>
      </c>
      <c r="W107" s="63"/>
      <c r="X107" s="63"/>
      <c r="Y107" s="63"/>
      <c r="Z107" s="156" t="e">
        <f t="shared" ref="Z107:Z116" si="3">+K107*(1-U107-V107)</f>
        <v>#VALUE!</v>
      </c>
      <c r="AA107" s="157" t="e">
        <f>IF(Z107&lt;='Fórmulas '!$E$16,'Fórmulas '!$F$16,IF('Gestión de Riesgos '!Z107&lt;='Fórmulas '!$E$17,'Fórmulas '!$F$17,IF('Gestión de Riesgos '!Z107&lt;='Fórmulas '!$E$18,'Fórmulas '!$F$18,IF('Gestión de Riesgos '!Z107&lt;='Fórmulas '!$E$19,'Fórmulas '!$F$19,IF('Gestión de Riesgos '!Z107&lt;='Fórmulas '!$E$20,'Fórmulas '!$F$20)))))</f>
        <v>#VALUE!</v>
      </c>
      <c r="AB107" s="153" t="e">
        <f>IF(AA107&lt;='Fórmulas '!$E$5,'Fórmulas '!$F$5,IF('Gestión de Riesgos '!AA107&lt;='Fórmulas '!$E$6,'Fórmulas '!$F$6,IF('Gestión de Riesgos '!AA107&lt;='Fórmulas '!$E$7,'Fórmulas '!$F$7,IF('Gestión de Riesgos '!AA107&lt;='Fórmulas '!$E$8,'Fórmulas '!$F$8,IF('Gestión de Riesgos '!AA107&lt;='Fórmulas '!$E$9,'Fórmulas '!$F$9)))))</f>
        <v>#VALUE!</v>
      </c>
      <c r="AC107" s="63"/>
      <c r="AD107" s="153" t="str">
        <f>IFERROR(VLOOKUP(AC107,'Fórmulas '!$E$5:$F$9,2,),"")</f>
        <v/>
      </c>
      <c r="AE107" s="63" t="str">
        <f>IFERROR(VLOOKUP(CONCATENATE(AB107,AD107),'Fórmulas '!$J$5:$K$29,2),"")</f>
        <v/>
      </c>
      <c r="AF107" s="401"/>
      <c r="AG107" s="300"/>
      <c r="AH107" s="146"/>
      <c r="AI107" s="303"/>
      <c r="AJ107" s="456"/>
      <c r="AK107" s="463"/>
      <c r="AL107" s="147"/>
      <c r="AM107" s="400"/>
      <c r="AN107" s="364"/>
      <c r="AO107" s="367"/>
      <c r="AP107" s="213"/>
      <c r="AQ107" s="146"/>
      <c r="AR107" s="146"/>
      <c r="AS107" s="391"/>
    </row>
    <row r="108" spans="1:45" s="1" customFormat="1" ht="24" customHeight="1" x14ac:dyDescent="0.25">
      <c r="A108" s="146"/>
      <c r="B108" s="146"/>
      <c r="C108" s="146" t="e">
        <f>VLOOKUP(A108,'Fórmulas '!B134:C156,2,FALSE)</f>
        <v>#N/A</v>
      </c>
      <c r="D108" s="146" t="e">
        <f>VLOOKUP(A108,'Fórmulas '!$F$47:$G$68,2,FALSE)</f>
        <v>#N/A</v>
      </c>
      <c r="E108" s="161"/>
      <c r="F108" s="146"/>
      <c r="G108" s="146"/>
      <c r="H108" s="146"/>
      <c r="I108" s="147"/>
      <c r="J108" s="63"/>
      <c r="K108" s="153" t="str">
        <f>IFERROR(VLOOKUP(J108,'Fórmulas '!$B$5:$C$9,2,),"")</f>
        <v/>
      </c>
      <c r="L108" s="63"/>
      <c r="M108" s="153" t="str">
        <f>IFERROR(VLOOKUP(L108,'Fórmulas '!$E$5:$F$9,2,),"")</f>
        <v/>
      </c>
      <c r="N108" s="147" t="str">
        <f>IFERROR(VLOOKUP(CONCATENATE(K108,M108),'Fórmulas '!$J$5:$K$29,2,),"")</f>
        <v/>
      </c>
      <c r="O108" s="154" t="str">
        <f t="shared" si="2"/>
        <v/>
      </c>
      <c r="P108" s="77"/>
      <c r="Q108" s="146"/>
      <c r="R108" s="77"/>
      <c r="S108" s="147"/>
      <c r="T108" s="147"/>
      <c r="U108" s="155" t="e">
        <f t="array" ref="U108">_xlfn.IFS(T108="Preventivo",25%,T108="Detectivo",15%,T108="Correctivo",10%)</f>
        <v>#N/A</v>
      </c>
      <c r="V108" s="155" t="e">
        <f t="array" ref="V108">_xlfn.IFS(S108="Automático",25%,S108="Manual",15%)</f>
        <v>#N/A</v>
      </c>
      <c r="W108" s="63"/>
      <c r="X108" s="63"/>
      <c r="Y108" s="63"/>
      <c r="Z108" s="156" t="e">
        <f t="shared" si="3"/>
        <v>#VALUE!</v>
      </c>
      <c r="AA108" s="157" t="e">
        <f>IF(Z108&lt;='Fórmulas '!$E$16,'Fórmulas '!$F$16,IF('Gestión de Riesgos '!Z108&lt;='Fórmulas '!$E$17,'Fórmulas '!$F$17,IF('Gestión de Riesgos '!Z108&lt;='Fórmulas '!$E$18,'Fórmulas '!$F$18,IF('Gestión de Riesgos '!Z108&lt;='Fórmulas '!$E$19,'Fórmulas '!$F$19,IF('Gestión de Riesgos '!Z108&lt;='Fórmulas '!$E$20,'Fórmulas '!$F$20)))))</f>
        <v>#VALUE!</v>
      </c>
      <c r="AB108" s="153" t="e">
        <f>IF(AA108&lt;='Fórmulas '!$E$5,'Fórmulas '!$F$5,IF('Gestión de Riesgos '!AA108&lt;='Fórmulas '!$E$6,'Fórmulas '!$F$6,IF('Gestión de Riesgos '!AA108&lt;='Fórmulas '!$E$7,'Fórmulas '!$F$7,IF('Gestión de Riesgos '!AA108&lt;='Fórmulas '!$E$8,'Fórmulas '!$F$8,IF('Gestión de Riesgos '!AA108&lt;='Fórmulas '!$E$9,'Fórmulas '!$F$9)))))</f>
        <v>#VALUE!</v>
      </c>
      <c r="AC108" s="63"/>
      <c r="AD108" s="153" t="str">
        <f>IFERROR(VLOOKUP(AC108,'Fórmulas '!$E$5:$F$9,2,),"")</f>
        <v/>
      </c>
      <c r="AE108" s="63" t="str">
        <f>IFERROR(VLOOKUP(CONCATENATE(AB108,AD108),'Fórmulas '!$J$5:$K$29,2),"")</f>
        <v/>
      </c>
      <c r="AF108" s="401"/>
      <c r="AG108" s="300"/>
      <c r="AH108" s="146"/>
      <c r="AI108" s="303"/>
      <c r="AJ108" s="457"/>
      <c r="AK108" s="358"/>
      <c r="AL108" s="147"/>
      <c r="AM108" s="308"/>
      <c r="AN108" s="147"/>
      <c r="AO108" s="367"/>
      <c r="AP108" s="213"/>
      <c r="AQ108" s="146"/>
      <c r="AR108" s="146"/>
      <c r="AS108" s="391"/>
    </row>
    <row r="109" spans="1:45" s="1" customFormat="1" ht="24" customHeight="1" x14ac:dyDescent="0.25">
      <c r="A109" s="146"/>
      <c r="B109" s="146"/>
      <c r="C109" s="146" t="e">
        <f>VLOOKUP(A109,'Fórmulas '!B135:C157,2,FALSE)</f>
        <v>#N/A</v>
      </c>
      <c r="D109" s="146" t="e">
        <f>VLOOKUP(A109,'Fórmulas '!$F$47:$G$68,2,FALSE)</f>
        <v>#N/A</v>
      </c>
      <c r="E109" s="161"/>
      <c r="F109" s="161"/>
      <c r="G109" s="161"/>
      <c r="H109" s="161"/>
      <c r="I109" s="161"/>
      <c r="J109" s="63"/>
      <c r="K109" s="153" t="str">
        <f>IFERROR(VLOOKUP(J109,'Fórmulas '!$B$5:$C$9,2,),"")</f>
        <v/>
      </c>
      <c r="L109" s="63"/>
      <c r="M109" s="153" t="str">
        <f>IFERROR(VLOOKUP(L109,'Fórmulas '!$E$5:$F$9,2,),"")</f>
        <v/>
      </c>
      <c r="N109" s="147" t="str">
        <f>IFERROR(VLOOKUP(CONCATENATE(K109,M109),'Fórmulas '!$J$5:$K$29,2,),"")</f>
        <v/>
      </c>
      <c r="O109" s="154" t="str">
        <f t="shared" si="2"/>
        <v/>
      </c>
      <c r="P109" s="375"/>
      <c r="Q109" s="147"/>
      <c r="R109" s="146"/>
      <c r="S109" s="147"/>
      <c r="T109" s="63"/>
      <c r="U109" s="155" t="e">
        <f t="array" ref="U109">_xlfn.IFS(T109="Preventivo",25%,T109="Detectivo",15%,T109="Correctivo",10%)</f>
        <v>#N/A</v>
      </c>
      <c r="V109" s="155" t="e">
        <f t="array" ref="V109">_xlfn.IFS(S109="Automático",25%,S109="Manual",15%)</f>
        <v>#N/A</v>
      </c>
      <c r="W109" s="149"/>
      <c r="X109" s="149"/>
      <c r="Y109" s="149"/>
      <c r="Z109" s="156" t="e">
        <f t="shared" si="3"/>
        <v>#VALUE!</v>
      </c>
      <c r="AA109" s="157" t="e">
        <f>IF(Z109&lt;='Fórmulas '!$E$16,'Fórmulas '!$F$16,IF('Gestión de Riesgos '!Z109&lt;='Fórmulas '!$E$17,'Fórmulas '!$F$17,IF('Gestión de Riesgos '!Z109&lt;='Fórmulas '!$E$18,'Fórmulas '!$F$18,IF('Gestión de Riesgos '!Z109&lt;='Fórmulas '!$E$19,'Fórmulas '!$F$19,IF('Gestión de Riesgos '!Z109&lt;='Fórmulas '!$E$20,'Fórmulas '!$F$20)))))</f>
        <v>#VALUE!</v>
      </c>
      <c r="AB109" s="153" t="e">
        <f>IF(AA109&lt;='Fórmulas '!$E$5,'Fórmulas '!$F$5,IF('Gestión de Riesgos '!AA109&lt;='Fórmulas '!$E$6,'Fórmulas '!$F$6,IF('Gestión de Riesgos '!AA109&lt;='Fórmulas '!$E$7,'Fórmulas '!$F$7,IF('Gestión de Riesgos '!AA109&lt;='Fórmulas '!$E$8,'Fórmulas '!$F$8,IF('Gestión de Riesgos '!AA109&lt;='Fórmulas '!$E$9,'Fórmulas '!$F$9)))))</f>
        <v>#VALUE!</v>
      </c>
      <c r="AC109" s="63"/>
      <c r="AD109" s="153" t="str">
        <f>IFERROR(VLOOKUP(AC109,'Fórmulas '!$E$5:$F$9,2,),"")</f>
        <v/>
      </c>
      <c r="AE109" s="63" t="str">
        <f>IFERROR(VLOOKUP(CONCATENATE(AB109,AD109),'Fórmulas '!$J$5:$K$29,2),"")</f>
        <v/>
      </c>
      <c r="AF109" s="222"/>
      <c r="AG109" s="300"/>
      <c r="AH109" s="146"/>
      <c r="AI109" s="303"/>
      <c r="AJ109" s="457"/>
      <c r="AK109" s="303"/>
      <c r="AL109" s="146"/>
      <c r="AM109" s="210"/>
      <c r="AN109" s="210"/>
      <c r="AO109" s="147"/>
      <c r="AP109" s="210"/>
      <c r="AQ109" s="210"/>
      <c r="AR109" s="210"/>
      <c r="AS109" s="391"/>
    </row>
    <row r="110" spans="1:45" s="1" customFormat="1" ht="24" customHeight="1" x14ac:dyDescent="0.25">
      <c r="A110" s="146"/>
      <c r="B110" s="146"/>
      <c r="C110" s="146" t="e">
        <f>VLOOKUP(A110,'Fórmulas '!B136:C158,2,FALSE)</f>
        <v>#N/A</v>
      </c>
      <c r="D110" s="146" t="e">
        <f>VLOOKUP(A110,'Fórmulas '!$F$47:$G$68,2,FALSE)</f>
        <v>#N/A</v>
      </c>
      <c r="E110" s="161"/>
      <c r="F110" s="161"/>
      <c r="G110" s="161"/>
      <c r="H110" s="161"/>
      <c r="I110" s="161"/>
      <c r="J110" s="63"/>
      <c r="K110" s="153" t="str">
        <f>IFERROR(VLOOKUP(J110,'Fórmulas '!$B$5:$C$9,2,),"")</f>
        <v/>
      </c>
      <c r="L110" s="63"/>
      <c r="M110" s="153" t="str">
        <f>IFERROR(VLOOKUP(L110,'Fórmulas '!$E$5:$F$9,2,),"")</f>
        <v/>
      </c>
      <c r="N110" s="147" t="str">
        <f>IFERROR(VLOOKUP(CONCATENATE(K110,M110),'Fórmulas '!$J$5:$K$29,2,),"")</f>
        <v/>
      </c>
      <c r="O110" s="154" t="str">
        <f t="shared" si="2"/>
        <v/>
      </c>
      <c r="P110" s="375"/>
      <c r="Q110" s="147"/>
      <c r="R110" s="146"/>
      <c r="S110" s="147"/>
      <c r="T110" s="63"/>
      <c r="U110" s="155" t="e">
        <f t="array" ref="U110">_xlfn.IFS(T110="Preventivo",25%,T110="Detectivo",15%,T110="Correctivo",10%)</f>
        <v>#N/A</v>
      </c>
      <c r="V110" s="155" t="e">
        <f t="array" ref="V110">_xlfn.IFS(S110="Automático",25%,S110="Manual",15%)</f>
        <v>#N/A</v>
      </c>
      <c r="W110" s="149"/>
      <c r="X110" s="149"/>
      <c r="Y110" s="149"/>
      <c r="Z110" s="156" t="e">
        <f t="shared" si="3"/>
        <v>#VALUE!</v>
      </c>
      <c r="AA110" s="157" t="e">
        <f>IF(Z110&lt;='Fórmulas '!$E$16,'Fórmulas '!$F$16,IF('Gestión de Riesgos '!Z110&lt;='Fórmulas '!$E$17,'Fórmulas '!$F$17,IF('Gestión de Riesgos '!Z110&lt;='Fórmulas '!$E$18,'Fórmulas '!$F$18,IF('Gestión de Riesgos '!Z110&lt;='Fórmulas '!$E$19,'Fórmulas '!$F$19,IF('Gestión de Riesgos '!Z110&lt;='Fórmulas '!$E$20,'Fórmulas '!$F$20)))))</f>
        <v>#VALUE!</v>
      </c>
      <c r="AB110" s="153" t="e">
        <f>IF(AA110&lt;='Fórmulas '!$E$5,'Fórmulas '!$F$5,IF('Gestión de Riesgos '!AA110&lt;='Fórmulas '!$E$6,'Fórmulas '!$F$6,IF('Gestión de Riesgos '!AA110&lt;='Fórmulas '!$E$7,'Fórmulas '!$F$7,IF('Gestión de Riesgos '!AA110&lt;='Fórmulas '!$E$8,'Fórmulas '!$F$8,IF('Gestión de Riesgos '!AA110&lt;='Fórmulas '!$E$9,'Fórmulas '!$F$9)))))</f>
        <v>#VALUE!</v>
      </c>
      <c r="AC110" s="63"/>
      <c r="AD110" s="153" t="str">
        <f>IFERROR(VLOOKUP(AC110,'Fórmulas '!$E$5:$F$9,2,),"")</f>
        <v/>
      </c>
      <c r="AE110" s="63" t="str">
        <f>IFERROR(VLOOKUP(CONCATENATE(AB110,AD110),'Fórmulas '!$J$5:$K$29,2),"")</f>
        <v/>
      </c>
      <c r="AF110" s="170"/>
      <c r="AG110" s="300"/>
      <c r="AH110" s="146"/>
      <c r="AI110" s="303"/>
      <c r="AJ110" s="457"/>
      <c r="AK110" s="221"/>
      <c r="AL110" s="146"/>
      <c r="AM110" s="211"/>
      <c r="AN110" s="211"/>
      <c r="AO110" s="147"/>
      <c r="AP110" s="211"/>
      <c r="AQ110" s="211"/>
      <c r="AR110" s="211"/>
      <c r="AS110" s="391"/>
    </row>
    <row r="111" spans="1:45" s="1" customFormat="1" ht="24" customHeight="1" x14ac:dyDescent="0.25">
      <c r="A111" s="146"/>
      <c r="B111" s="146"/>
      <c r="C111" s="146" t="e">
        <f>VLOOKUP(A111,'Fórmulas '!B137:C159,2,FALSE)</f>
        <v>#N/A</v>
      </c>
      <c r="D111" s="146" t="e">
        <f>VLOOKUP(A111,'Fórmulas '!$F$47:$G$68,2,FALSE)</f>
        <v>#N/A</v>
      </c>
      <c r="E111" s="161"/>
      <c r="F111" s="161"/>
      <c r="G111" s="161"/>
      <c r="H111" s="161"/>
      <c r="I111" s="161"/>
      <c r="J111" s="63"/>
      <c r="K111" s="153" t="str">
        <f>IFERROR(VLOOKUP(J111,'Fórmulas '!$B$5:$C$9,2,),"")</f>
        <v/>
      </c>
      <c r="L111" s="63"/>
      <c r="M111" s="153" t="str">
        <f>IFERROR(VLOOKUP(L111,'Fórmulas '!$E$5:$F$9,2,),"")</f>
        <v/>
      </c>
      <c r="N111" s="147" t="str">
        <f>IFERROR(VLOOKUP(CONCATENATE(K111,M111),'Fórmulas '!$J$5:$K$29,2,),"")</f>
        <v/>
      </c>
      <c r="O111" s="154" t="str">
        <f t="shared" si="2"/>
        <v/>
      </c>
      <c r="P111" s="375"/>
      <c r="Q111" s="147"/>
      <c r="R111" s="146"/>
      <c r="S111" s="147"/>
      <c r="T111" s="63"/>
      <c r="U111" s="155" t="e">
        <f t="array" ref="U111">_xlfn.IFS(T111="Preventivo",25%,T111="Detectivo",15%,T111="Correctivo",10%)</f>
        <v>#N/A</v>
      </c>
      <c r="V111" s="155" t="e">
        <f t="array" ref="V111">_xlfn.IFS(S111="Automático",25%,S111="Manual",15%)</f>
        <v>#N/A</v>
      </c>
      <c r="W111" s="149"/>
      <c r="X111" s="149"/>
      <c r="Y111" s="149"/>
      <c r="Z111" s="156" t="e">
        <f t="shared" si="3"/>
        <v>#VALUE!</v>
      </c>
      <c r="AA111" s="157" t="e">
        <f>IF(Z111&lt;='Fórmulas '!$E$16,'Fórmulas '!$F$16,IF('Gestión de Riesgos '!Z111&lt;='Fórmulas '!$E$17,'Fórmulas '!$F$17,IF('Gestión de Riesgos '!Z111&lt;='Fórmulas '!$E$18,'Fórmulas '!$F$18,IF('Gestión de Riesgos '!Z111&lt;='Fórmulas '!$E$19,'Fórmulas '!$F$19,IF('Gestión de Riesgos '!Z111&lt;='Fórmulas '!$E$20,'Fórmulas '!$F$20)))))</f>
        <v>#VALUE!</v>
      </c>
      <c r="AB111" s="153" t="e">
        <f>IF(AA111&lt;='Fórmulas '!$E$5,'Fórmulas '!$F$5,IF('Gestión de Riesgos '!AA111&lt;='Fórmulas '!$E$6,'Fórmulas '!$F$6,IF('Gestión de Riesgos '!AA111&lt;='Fórmulas '!$E$7,'Fórmulas '!$F$7,IF('Gestión de Riesgos '!AA111&lt;='Fórmulas '!$E$8,'Fórmulas '!$F$8,IF('Gestión de Riesgos '!AA111&lt;='Fórmulas '!$E$9,'Fórmulas '!$F$9)))))</f>
        <v>#VALUE!</v>
      </c>
      <c r="AC111" s="63"/>
      <c r="AD111" s="153" t="str">
        <f>IFERROR(VLOOKUP(AC111,'Fórmulas '!$E$5:$F$9,2,),"")</f>
        <v/>
      </c>
      <c r="AE111" s="63" t="str">
        <f>IFERROR(VLOOKUP(CONCATENATE(AB111,AD111),'Fórmulas '!$J$5:$K$29,2),"")</f>
        <v/>
      </c>
      <c r="AF111" s="222"/>
      <c r="AG111" s="300"/>
      <c r="AH111" s="146"/>
      <c r="AI111" s="303"/>
      <c r="AJ111" s="457"/>
      <c r="AK111" s="221"/>
      <c r="AL111" s="146"/>
      <c r="AM111" s="211"/>
      <c r="AN111" s="211"/>
      <c r="AO111" s="147"/>
      <c r="AP111" s="211"/>
      <c r="AQ111" s="211"/>
      <c r="AR111" s="211"/>
      <c r="AS111" s="391"/>
    </row>
    <row r="112" spans="1:45" s="1" customFormat="1" ht="24" customHeight="1" x14ac:dyDescent="0.25">
      <c r="A112" s="146"/>
      <c r="B112" s="146"/>
      <c r="C112" s="146" t="e">
        <f>VLOOKUP(A112,'Fórmulas '!B138:C160,2,FALSE)</f>
        <v>#N/A</v>
      </c>
      <c r="D112" s="146" t="e">
        <f>VLOOKUP(A112,'Fórmulas '!$F$47:$G$68,2,FALSE)</f>
        <v>#N/A</v>
      </c>
      <c r="E112" s="161"/>
      <c r="F112" s="161"/>
      <c r="G112" s="161"/>
      <c r="H112" s="161"/>
      <c r="I112" s="161"/>
      <c r="J112" s="63"/>
      <c r="K112" s="153" t="str">
        <f>IFERROR(VLOOKUP(J112,'Fórmulas '!$B$5:$C$9,2,),"")</f>
        <v/>
      </c>
      <c r="L112" s="63"/>
      <c r="M112" s="153" t="str">
        <f>IFERROR(VLOOKUP(L112,'Fórmulas '!$E$5:$F$9,2,),"")</f>
        <v/>
      </c>
      <c r="N112" s="147" t="str">
        <f>IFERROR(VLOOKUP(CONCATENATE(K112,M112),'Fórmulas '!$J$5:$K$29,2,),"")</f>
        <v/>
      </c>
      <c r="O112" s="154" t="str">
        <f t="shared" si="2"/>
        <v/>
      </c>
      <c r="P112" s="375"/>
      <c r="Q112" s="147"/>
      <c r="R112" s="146"/>
      <c r="S112" s="147"/>
      <c r="T112" s="63"/>
      <c r="U112" s="155" t="e">
        <f t="array" ref="U112">_xlfn.IFS(T112="Preventivo",25%,T112="Detectivo",15%,T112="Correctivo",10%)</f>
        <v>#N/A</v>
      </c>
      <c r="V112" s="155" t="e">
        <f t="array" ref="V112">_xlfn.IFS(S112="Automático",25%,S112="Manual",15%)</f>
        <v>#N/A</v>
      </c>
      <c r="W112" s="149"/>
      <c r="X112" s="149"/>
      <c r="Y112" s="149"/>
      <c r="Z112" s="156" t="e">
        <f t="shared" si="3"/>
        <v>#VALUE!</v>
      </c>
      <c r="AA112" s="157" t="e">
        <f>IF(Z112&lt;='Fórmulas '!$E$16,'Fórmulas '!$F$16,IF('Gestión de Riesgos '!Z112&lt;='Fórmulas '!$E$17,'Fórmulas '!$F$17,IF('Gestión de Riesgos '!Z112&lt;='Fórmulas '!$E$18,'Fórmulas '!$F$18,IF('Gestión de Riesgos '!Z112&lt;='Fórmulas '!$E$19,'Fórmulas '!$F$19,IF('Gestión de Riesgos '!Z112&lt;='Fórmulas '!$E$20,'Fórmulas '!$F$20)))))</f>
        <v>#VALUE!</v>
      </c>
      <c r="AB112" s="153" t="e">
        <f>IF(AA112&lt;='Fórmulas '!$E$5,'Fórmulas '!$F$5,IF('Gestión de Riesgos '!AA112&lt;='Fórmulas '!$E$6,'Fórmulas '!$F$6,IF('Gestión de Riesgos '!AA112&lt;='Fórmulas '!$E$7,'Fórmulas '!$F$7,IF('Gestión de Riesgos '!AA112&lt;='Fórmulas '!$E$8,'Fórmulas '!$F$8,IF('Gestión de Riesgos '!AA112&lt;='Fórmulas '!$E$9,'Fórmulas '!$F$9)))))</f>
        <v>#VALUE!</v>
      </c>
      <c r="AC112" s="63"/>
      <c r="AD112" s="153" t="str">
        <f>IFERROR(VLOOKUP(AC112,'Fórmulas '!$E$5:$F$9,2,),"")</f>
        <v/>
      </c>
      <c r="AE112" s="63" t="str">
        <f>IFERROR(VLOOKUP(CONCATENATE(AB112,AD112),'Fórmulas '!$J$5:$K$29,2),"")</f>
        <v/>
      </c>
      <c r="AF112" s="222"/>
      <c r="AG112" s="300"/>
      <c r="AH112" s="146"/>
      <c r="AI112" s="303"/>
      <c r="AJ112" s="457"/>
      <c r="AK112" s="221"/>
      <c r="AL112" s="146"/>
      <c r="AM112" s="211"/>
      <c r="AN112" s="211"/>
      <c r="AO112" s="147"/>
      <c r="AP112" s="211"/>
      <c r="AQ112" s="211"/>
      <c r="AR112" s="211"/>
      <c r="AS112" s="391"/>
    </row>
    <row r="113" spans="1:45" s="1" customFormat="1" ht="24" customHeight="1" x14ac:dyDescent="0.25">
      <c r="A113" s="146"/>
      <c r="B113" s="146"/>
      <c r="C113" s="146" t="e">
        <f>VLOOKUP(A113,'Fórmulas '!B139:C161,2,FALSE)</f>
        <v>#N/A</v>
      </c>
      <c r="D113" s="146" t="e">
        <f>VLOOKUP(A113,'Fórmulas '!$F$47:$G$68,2,FALSE)</f>
        <v>#N/A</v>
      </c>
      <c r="E113" s="161"/>
      <c r="F113" s="161"/>
      <c r="G113" s="161"/>
      <c r="H113" s="161"/>
      <c r="I113" s="161"/>
      <c r="J113" s="63"/>
      <c r="K113" s="153" t="str">
        <f>IFERROR(VLOOKUP(J113,'Fórmulas '!$B$5:$C$9,2,),"")</f>
        <v/>
      </c>
      <c r="L113" s="63"/>
      <c r="M113" s="153" t="str">
        <f>IFERROR(VLOOKUP(L113,'Fórmulas '!$E$5:$F$9,2,),"")</f>
        <v/>
      </c>
      <c r="N113" s="147" t="str">
        <f>IFERROR(VLOOKUP(CONCATENATE(K113,M113),'Fórmulas '!$J$5:$K$29,2,),"")</f>
        <v/>
      </c>
      <c r="O113" s="154" t="str">
        <f t="shared" si="2"/>
        <v/>
      </c>
      <c r="P113" s="375"/>
      <c r="Q113" s="147"/>
      <c r="R113" s="146"/>
      <c r="S113" s="147"/>
      <c r="T113" s="63"/>
      <c r="U113" s="155" t="e">
        <f t="array" ref="U113">_xlfn.IFS(T113="Preventivo",25%,T113="Detectivo",15%,T113="Correctivo",10%)</f>
        <v>#N/A</v>
      </c>
      <c r="V113" s="155" t="e">
        <f t="array" ref="V113">_xlfn.IFS(S113="Automático",25%,S113="Manual",15%)</f>
        <v>#N/A</v>
      </c>
      <c r="W113" s="149"/>
      <c r="X113" s="149"/>
      <c r="Y113" s="149"/>
      <c r="Z113" s="156" t="e">
        <f t="shared" si="3"/>
        <v>#VALUE!</v>
      </c>
      <c r="AA113" s="157" t="e">
        <f>IF(Z113&lt;='Fórmulas '!$E$16,'Fórmulas '!$F$16,IF('Gestión de Riesgos '!Z113&lt;='Fórmulas '!$E$17,'Fórmulas '!$F$17,IF('Gestión de Riesgos '!Z113&lt;='Fórmulas '!$E$18,'Fórmulas '!$F$18,IF('Gestión de Riesgos '!Z113&lt;='Fórmulas '!$E$19,'Fórmulas '!$F$19,IF('Gestión de Riesgos '!Z113&lt;='Fórmulas '!$E$20,'Fórmulas '!$F$20)))))</f>
        <v>#VALUE!</v>
      </c>
      <c r="AB113" s="153" t="e">
        <f>IF(AA113&lt;='Fórmulas '!$E$5,'Fórmulas '!$F$5,IF('Gestión de Riesgos '!AA113&lt;='Fórmulas '!$E$6,'Fórmulas '!$F$6,IF('Gestión de Riesgos '!AA113&lt;='Fórmulas '!$E$7,'Fórmulas '!$F$7,IF('Gestión de Riesgos '!AA113&lt;='Fórmulas '!$E$8,'Fórmulas '!$F$8,IF('Gestión de Riesgos '!AA113&lt;='Fórmulas '!$E$9,'Fórmulas '!$F$9)))))</f>
        <v>#VALUE!</v>
      </c>
      <c r="AC113" s="63"/>
      <c r="AD113" s="153" t="str">
        <f>IFERROR(VLOOKUP(AC113,'Fórmulas '!$E$5:$F$9,2,),"")</f>
        <v/>
      </c>
      <c r="AE113" s="63" t="str">
        <f>IFERROR(VLOOKUP(CONCATENATE(AB113,AD113),'Fórmulas '!$J$5:$K$29,2),"")</f>
        <v/>
      </c>
      <c r="AF113" s="222"/>
      <c r="AG113" s="300"/>
      <c r="AH113" s="146"/>
      <c r="AI113" s="303"/>
      <c r="AJ113" s="457"/>
      <c r="AK113" s="221"/>
      <c r="AL113" s="146"/>
      <c r="AM113" s="211"/>
      <c r="AN113" s="211"/>
      <c r="AO113" s="147"/>
      <c r="AP113" s="211"/>
      <c r="AQ113" s="211"/>
      <c r="AR113" s="211"/>
      <c r="AS113" s="391"/>
    </row>
    <row r="114" spans="1:45" s="1" customFormat="1" ht="24" customHeight="1" x14ac:dyDescent="0.25">
      <c r="A114" s="146"/>
      <c r="B114" s="146"/>
      <c r="C114" s="146" t="e">
        <f>VLOOKUP(A114,'Fórmulas '!B140:C162,2,FALSE)</f>
        <v>#N/A</v>
      </c>
      <c r="D114" s="146" t="e">
        <f>VLOOKUP(A114,'Fórmulas '!$F$47:$G$68,2,FALSE)</f>
        <v>#N/A</v>
      </c>
      <c r="E114" s="161"/>
      <c r="F114" s="161"/>
      <c r="G114" s="161"/>
      <c r="H114" s="161"/>
      <c r="I114" s="161"/>
      <c r="J114" s="63"/>
      <c r="K114" s="153" t="str">
        <f>IFERROR(VLOOKUP(J114,'Fórmulas '!$B$5:$C$9,2,),"")</f>
        <v/>
      </c>
      <c r="L114" s="63"/>
      <c r="M114" s="153" t="str">
        <f>IFERROR(VLOOKUP(L114,'Fórmulas '!$E$5:$F$9,2,),"")</f>
        <v/>
      </c>
      <c r="N114" s="147" t="str">
        <f>IFERROR(VLOOKUP(CONCATENATE(K114,M114),'Fórmulas '!$J$5:$K$29,2,),"")</f>
        <v/>
      </c>
      <c r="O114" s="154" t="str">
        <f t="shared" si="2"/>
        <v/>
      </c>
      <c r="P114" s="375"/>
      <c r="Q114" s="147"/>
      <c r="R114" s="147"/>
      <c r="S114" s="147"/>
      <c r="T114" s="63"/>
      <c r="U114" s="155" t="e">
        <f t="array" ref="U114">_xlfn.IFS(T114="Preventivo",25%,T114="Detectivo",15%,T114="Correctivo",10%)</f>
        <v>#N/A</v>
      </c>
      <c r="V114" s="155" t="e">
        <f t="array" ref="V114">_xlfn.IFS(S114="Automático",25%,S114="Manual",15%)</f>
        <v>#N/A</v>
      </c>
      <c r="W114" s="149"/>
      <c r="X114" s="149"/>
      <c r="Y114" s="149"/>
      <c r="Z114" s="156" t="e">
        <f t="shared" si="3"/>
        <v>#VALUE!</v>
      </c>
      <c r="AA114" s="157" t="e">
        <f>IF(Z114&lt;='Fórmulas '!$E$16,'Fórmulas '!$F$16,IF('Gestión de Riesgos '!Z114&lt;='Fórmulas '!$E$17,'Fórmulas '!$F$17,IF('Gestión de Riesgos '!Z114&lt;='Fórmulas '!$E$18,'Fórmulas '!$F$18,IF('Gestión de Riesgos '!Z114&lt;='Fórmulas '!$E$19,'Fórmulas '!$F$19,IF('Gestión de Riesgos '!Z114&lt;='Fórmulas '!$E$20,'Fórmulas '!$F$20)))))</f>
        <v>#VALUE!</v>
      </c>
      <c r="AB114" s="153" t="e">
        <f>IF(AA114&lt;='Fórmulas '!$E$5,'Fórmulas '!$F$5,IF('Gestión de Riesgos '!AA114&lt;='Fórmulas '!$E$6,'Fórmulas '!$F$6,IF('Gestión de Riesgos '!AA114&lt;='Fórmulas '!$E$7,'Fórmulas '!$F$7,IF('Gestión de Riesgos '!AA114&lt;='Fórmulas '!$E$8,'Fórmulas '!$F$8,IF('Gestión de Riesgos '!AA114&lt;='Fórmulas '!$E$9,'Fórmulas '!$F$9)))))</f>
        <v>#VALUE!</v>
      </c>
      <c r="AC114" s="63"/>
      <c r="AD114" s="153" t="str">
        <f>IFERROR(VLOOKUP(AC114,'Fórmulas '!$E$5:$F$9,2,),"")</f>
        <v/>
      </c>
      <c r="AE114" s="63" t="str">
        <f>IFERROR(VLOOKUP(CONCATENATE(AB114,AD114),'Fórmulas '!$J$5:$K$29,2),"")</f>
        <v/>
      </c>
      <c r="AF114" s="222"/>
      <c r="AG114" s="300"/>
      <c r="AH114" s="146"/>
      <c r="AI114" s="303"/>
      <c r="AJ114" s="457"/>
      <c r="AK114" s="221"/>
      <c r="AL114" s="146"/>
      <c r="AM114" s="211"/>
      <c r="AN114" s="211"/>
      <c r="AO114" s="147"/>
      <c r="AP114" s="211"/>
      <c r="AQ114" s="211"/>
      <c r="AR114" s="211"/>
      <c r="AS114" s="391"/>
    </row>
    <row r="115" spans="1:45" s="1" customFormat="1" ht="24" customHeight="1" x14ac:dyDescent="0.25">
      <c r="A115" s="146"/>
      <c r="B115" s="146"/>
      <c r="C115" s="146" t="e">
        <f>VLOOKUP(A115,'Fórmulas '!B141:C163,2,FALSE)</f>
        <v>#N/A</v>
      </c>
      <c r="D115" s="146" t="e">
        <f>VLOOKUP(A115,'Fórmulas '!$F$47:$G$68,2,FALSE)</f>
        <v>#N/A</v>
      </c>
      <c r="E115" s="161"/>
      <c r="F115" s="161"/>
      <c r="G115" s="161"/>
      <c r="H115" s="161"/>
      <c r="I115" s="161"/>
      <c r="J115" s="63"/>
      <c r="K115" s="153" t="str">
        <f>IFERROR(VLOOKUP(J115,'Fórmulas '!$B$5:$C$9,2,),"")</f>
        <v/>
      </c>
      <c r="L115" s="63"/>
      <c r="M115" s="153" t="str">
        <f>IFERROR(VLOOKUP(L115,'Fórmulas '!$E$5:$F$9,2,),"")</f>
        <v/>
      </c>
      <c r="N115" s="147" t="str">
        <f>IFERROR(VLOOKUP(CONCATENATE(K115,M115),'Fórmulas '!$J$5:$K$29,2,),"")</f>
        <v/>
      </c>
      <c r="O115" s="154" t="str">
        <f t="shared" si="2"/>
        <v/>
      </c>
      <c r="P115" s="375"/>
      <c r="Q115" s="147"/>
      <c r="R115" s="147"/>
      <c r="S115" s="147"/>
      <c r="T115" s="63"/>
      <c r="U115" s="155" t="e">
        <f t="array" ref="U115">_xlfn.IFS(T115="Preventivo",25%,T115="Detectivo",15%,T115="Correctivo",10%)</f>
        <v>#N/A</v>
      </c>
      <c r="V115" s="155" t="e">
        <f t="array" ref="V115">_xlfn.IFS(S115="Automático",25%,S115="Manual",15%)</f>
        <v>#N/A</v>
      </c>
      <c r="W115" s="149"/>
      <c r="X115" s="149"/>
      <c r="Y115" s="149"/>
      <c r="Z115" s="156" t="e">
        <f t="shared" si="3"/>
        <v>#VALUE!</v>
      </c>
      <c r="AA115" s="157" t="e">
        <f>IF(Z115&lt;='Fórmulas '!$E$16,'Fórmulas '!$F$16,IF('Gestión de Riesgos '!Z115&lt;='Fórmulas '!$E$17,'Fórmulas '!$F$17,IF('Gestión de Riesgos '!Z115&lt;='Fórmulas '!$E$18,'Fórmulas '!$F$18,IF('Gestión de Riesgos '!Z115&lt;='Fórmulas '!$E$19,'Fórmulas '!$F$19,IF('Gestión de Riesgos '!Z115&lt;='Fórmulas '!$E$20,'Fórmulas '!$F$20)))))</f>
        <v>#VALUE!</v>
      </c>
      <c r="AB115" s="153" t="e">
        <f>IF(AA115&lt;='Fórmulas '!$E$5,'Fórmulas '!$F$5,IF('Gestión de Riesgos '!AA115&lt;='Fórmulas '!$E$6,'Fórmulas '!$F$6,IF('Gestión de Riesgos '!AA115&lt;='Fórmulas '!$E$7,'Fórmulas '!$F$7,IF('Gestión de Riesgos '!AA115&lt;='Fórmulas '!$E$8,'Fórmulas '!$F$8,IF('Gestión de Riesgos '!AA115&lt;='Fórmulas '!$E$9,'Fórmulas '!$F$9)))))</f>
        <v>#VALUE!</v>
      </c>
      <c r="AC115" s="63"/>
      <c r="AD115" s="153" t="str">
        <f>IFERROR(VLOOKUP(AC115,'Fórmulas '!$E$5:$F$9,2,),"")</f>
        <v/>
      </c>
      <c r="AE115" s="63" t="str">
        <f>IFERROR(VLOOKUP(CONCATENATE(AB115,AD115),'Fórmulas '!$J$5:$K$29,2),"")</f>
        <v/>
      </c>
      <c r="AF115" s="222"/>
      <c r="AG115" s="300"/>
      <c r="AH115" s="146"/>
      <c r="AI115" s="303"/>
      <c r="AJ115" s="457"/>
      <c r="AK115" s="221"/>
      <c r="AL115" s="146"/>
      <c r="AM115" s="211"/>
      <c r="AN115" s="211"/>
      <c r="AO115" s="147"/>
      <c r="AP115" s="211"/>
      <c r="AQ115" s="211"/>
      <c r="AR115" s="211"/>
      <c r="AS115" s="391"/>
    </row>
    <row r="116" spans="1:45" s="1" customFormat="1" ht="24" customHeight="1" x14ac:dyDescent="0.25">
      <c r="A116" s="146"/>
      <c r="B116" s="146"/>
      <c r="C116" s="146" t="e">
        <f>VLOOKUP(A116,'Fórmulas '!B142:C164,2,FALSE)</f>
        <v>#N/A</v>
      </c>
      <c r="D116" s="146" t="e">
        <f>VLOOKUP(A116,'Fórmulas '!$F$47:$G$68,2,FALSE)</f>
        <v>#N/A</v>
      </c>
      <c r="E116" s="161"/>
      <c r="F116" s="161"/>
      <c r="G116" s="161"/>
      <c r="H116" s="161"/>
      <c r="I116" s="161"/>
      <c r="J116" s="63"/>
      <c r="K116" s="153" t="str">
        <f>IFERROR(VLOOKUP(J116,'Fórmulas '!$B$5:$C$9,2,),"")</f>
        <v/>
      </c>
      <c r="L116" s="63"/>
      <c r="M116" s="153" t="str">
        <f>IFERROR(VLOOKUP(L116,'Fórmulas '!$E$5:$F$9,2,),"")</f>
        <v/>
      </c>
      <c r="N116" s="147" t="str">
        <f>IFERROR(VLOOKUP(CONCATENATE(K116,M116),'Fórmulas '!$J$5:$K$29,2,),"")</f>
        <v/>
      </c>
      <c r="O116" s="154" t="str">
        <f t="shared" si="2"/>
        <v/>
      </c>
      <c r="P116" s="375"/>
      <c r="Q116" s="147"/>
      <c r="R116" s="146"/>
      <c r="S116" s="147"/>
      <c r="T116" s="63"/>
      <c r="U116" s="155" t="e">
        <f t="array" ref="U116">_xlfn.IFS(T116="Preventivo",25%,T116="Detectivo",15%,T116="Correctivo",10%)</f>
        <v>#N/A</v>
      </c>
      <c r="V116" s="155" t="e">
        <f t="array" ref="V116">_xlfn.IFS(S116="Automático",25%,S116="Manual",15%)</f>
        <v>#N/A</v>
      </c>
      <c r="W116" s="149"/>
      <c r="X116" s="149"/>
      <c r="Y116" s="149"/>
      <c r="Z116" s="156" t="e">
        <f t="shared" si="3"/>
        <v>#VALUE!</v>
      </c>
      <c r="AA116" s="157" t="e">
        <f>IF(Z116&lt;='Fórmulas '!$E$16,'Fórmulas '!$F$16,IF('Gestión de Riesgos '!Z116&lt;='Fórmulas '!$E$17,'Fórmulas '!$F$17,IF('Gestión de Riesgos '!Z116&lt;='Fórmulas '!$E$18,'Fórmulas '!$F$18,IF('Gestión de Riesgos '!Z116&lt;='Fórmulas '!$E$19,'Fórmulas '!$F$19,IF('Gestión de Riesgos '!Z116&lt;='Fórmulas '!$E$20,'Fórmulas '!$F$20)))))</f>
        <v>#VALUE!</v>
      </c>
      <c r="AB116" s="153" t="e">
        <f>IF(AA116&lt;='Fórmulas '!$E$5,'Fórmulas '!$F$5,IF('Gestión de Riesgos '!AA116&lt;='Fórmulas '!$E$6,'Fórmulas '!$F$6,IF('Gestión de Riesgos '!AA116&lt;='Fórmulas '!$E$7,'Fórmulas '!$F$7,IF('Gestión de Riesgos '!AA116&lt;='Fórmulas '!$E$8,'Fórmulas '!$F$8,IF('Gestión de Riesgos '!AA116&lt;='Fórmulas '!$E$9,'Fórmulas '!$F$9)))))</f>
        <v>#VALUE!</v>
      </c>
      <c r="AC116" s="63"/>
      <c r="AD116" s="153" t="str">
        <f>IFERROR(VLOOKUP(AC116,'Fórmulas '!$E$5:$F$9,2,),"")</f>
        <v/>
      </c>
      <c r="AE116" s="63" t="str">
        <f>IFERROR(VLOOKUP(CONCATENATE(AB116,AD116),'Fórmulas '!$J$5:$K$29,2),"")</f>
        <v/>
      </c>
      <c r="AF116" s="222"/>
      <c r="AG116" s="300"/>
      <c r="AH116" s="146"/>
      <c r="AI116" s="303"/>
      <c r="AJ116" s="457"/>
      <c r="AK116" s="221"/>
      <c r="AL116" s="146"/>
      <c r="AM116" s="211"/>
      <c r="AN116" s="211"/>
      <c r="AO116" s="147"/>
      <c r="AP116" s="211"/>
      <c r="AQ116" s="211"/>
      <c r="AR116" s="211"/>
      <c r="AS116" s="391"/>
    </row>
    <row r="117" spans="1:45" s="1" customFormat="1" ht="24" customHeight="1" x14ac:dyDescent="0.25">
      <c r="A117" s="146"/>
      <c r="B117" s="146"/>
      <c r="C117" s="146" t="e">
        <f>VLOOKUP(A117,'Fórmulas '!B143:C165,2,FALSE)</f>
        <v>#N/A</v>
      </c>
      <c r="D117" s="146" t="e">
        <f>VLOOKUP(A117,'Fórmulas '!$F$47:$G$68,2,FALSE)</f>
        <v>#N/A</v>
      </c>
      <c r="E117" s="161"/>
      <c r="F117" s="161"/>
      <c r="G117" s="161"/>
      <c r="H117" s="161"/>
      <c r="I117" s="161"/>
      <c r="J117" s="63"/>
      <c r="K117" s="153" t="str">
        <f>IFERROR(VLOOKUP(J117,'Fórmulas '!$B$5:$C$9,2,),"")</f>
        <v/>
      </c>
      <c r="L117" s="63"/>
      <c r="M117" s="153" t="str">
        <f>IFERROR(VLOOKUP(L117,'Fórmulas '!$E$5:$F$9,2,),"")</f>
        <v/>
      </c>
      <c r="N117" s="147" t="str">
        <f>IFERROR(VLOOKUP(CONCATENATE(K117,M117),'Fórmulas '!$J$5:$K$29,2,),"")</f>
        <v/>
      </c>
      <c r="O117" s="154" t="str">
        <f t="shared" si="2"/>
        <v/>
      </c>
      <c r="P117" s="375"/>
      <c r="Q117" s="147"/>
      <c r="R117" s="146"/>
      <c r="S117" s="147"/>
      <c r="T117" s="63"/>
      <c r="U117" s="155" t="e">
        <f t="array" ref="U117">_xlfn.IFS(T117="Preventivo",25%,T117="Detectivo",15%,T117="Correctivo",10%)</f>
        <v>#N/A</v>
      </c>
      <c r="V117" s="155" t="e">
        <f t="array" ref="V117">_xlfn.IFS(S117="Automático",25%,S117="Manual",15%)</f>
        <v>#N/A</v>
      </c>
      <c r="W117" s="149"/>
      <c r="X117" s="149"/>
      <c r="Y117" s="149"/>
      <c r="Z117" s="156" t="e">
        <f t="shared" ref="Z117:Z139" si="4">+K117*(1-U117-V117)</f>
        <v>#VALUE!</v>
      </c>
      <c r="AA117" s="157" t="e">
        <f>IF(Z117&lt;='Fórmulas '!$E$16,'Fórmulas '!$F$16,IF('Gestión de Riesgos '!Z117&lt;='Fórmulas '!$E$17,'Fórmulas '!$F$17,IF('Gestión de Riesgos '!Z117&lt;='Fórmulas '!$E$18,'Fórmulas '!$F$18,IF('Gestión de Riesgos '!Z117&lt;='Fórmulas '!$E$19,'Fórmulas '!$F$19,IF('Gestión de Riesgos '!Z117&lt;='Fórmulas '!$E$20,'Fórmulas '!$F$20)))))</f>
        <v>#VALUE!</v>
      </c>
      <c r="AB117" s="153" t="e">
        <f>IF(AA117&lt;='Fórmulas '!$E$5,'Fórmulas '!$F$5,IF('Gestión de Riesgos '!AA117&lt;='Fórmulas '!$E$6,'Fórmulas '!$F$6,IF('Gestión de Riesgos '!AA117&lt;='Fórmulas '!$E$7,'Fórmulas '!$F$7,IF('Gestión de Riesgos '!AA117&lt;='Fórmulas '!$E$8,'Fórmulas '!$F$8,IF('Gestión de Riesgos '!AA117&lt;='Fórmulas '!$E$9,'Fórmulas '!$F$9)))))</f>
        <v>#VALUE!</v>
      </c>
      <c r="AC117" s="63"/>
      <c r="AD117" s="153" t="str">
        <f>IFERROR(VLOOKUP(AC117,'Fórmulas '!$E$5:$F$9,2,),"")</f>
        <v/>
      </c>
      <c r="AE117" s="63" t="str">
        <f>IFERROR(VLOOKUP(CONCATENATE(AB117,AD117),'Fórmulas '!$J$5:$K$29,2),"")</f>
        <v/>
      </c>
      <c r="AF117" s="222"/>
      <c r="AG117" s="300"/>
      <c r="AH117" s="146"/>
      <c r="AI117" s="303"/>
      <c r="AJ117" s="457"/>
      <c r="AK117" s="221"/>
      <c r="AL117" s="146"/>
      <c r="AM117" s="211"/>
      <c r="AN117" s="211"/>
      <c r="AO117" s="147"/>
      <c r="AP117" s="211"/>
      <c r="AQ117" s="211"/>
      <c r="AR117" s="211"/>
      <c r="AS117" s="391"/>
    </row>
    <row r="118" spans="1:45" s="1" customFormat="1" ht="24" customHeight="1" x14ac:dyDescent="0.25">
      <c r="A118" s="146"/>
      <c r="B118" s="146"/>
      <c r="C118" s="146" t="e">
        <f>VLOOKUP(A118,'Fórmulas '!B144:C166,2,FALSE)</f>
        <v>#N/A</v>
      </c>
      <c r="D118" s="146" t="e">
        <f>VLOOKUP(A118,'Fórmulas '!$F$47:$G$68,2,FALSE)</f>
        <v>#N/A</v>
      </c>
      <c r="E118" s="161"/>
      <c r="F118" s="161"/>
      <c r="G118" s="161"/>
      <c r="H118" s="161"/>
      <c r="I118" s="161"/>
      <c r="J118" s="63"/>
      <c r="K118" s="153" t="str">
        <f>IFERROR(VLOOKUP(J118,'Fórmulas '!$B$5:$C$9,2,),"")</f>
        <v/>
      </c>
      <c r="L118" s="63"/>
      <c r="M118" s="153" t="str">
        <f>IFERROR(VLOOKUP(L118,'Fórmulas '!$E$5:$F$9,2,),"")</f>
        <v/>
      </c>
      <c r="N118" s="147" t="str">
        <f>IFERROR(VLOOKUP(CONCATENATE(K118,M118),'Fórmulas '!$J$5:$K$29,2,),"")</f>
        <v/>
      </c>
      <c r="O118" s="154" t="str">
        <f t="shared" si="2"/>
        <v/>
      </c>
      <c r="P118" s="375"/>
      <c r="Q118" s="147"/>
      <c r="R118" s="146"/>
      <c r="S118" s="147"/>
      <c r="T118" s="63"/>
      <c r="U118" s="155" t="e">
        <f t="array" ref="U118">_xlfn.IFS(T118="Preventivo",25%,T118="Detectivo",15%,T118="Correctivo",10%)</f>
        <v>#N/A</v>
      </c>
      <c r="V118" s="155" t="e">
        <f t="array" ref="V118">_xlfn.IFS(S118="Automático",25%,S118="Manual",15%)</f>
        <v>#N/A</v>
      </c>
      <c r="W118" s="149"/>
      <c r="X118" s="149"/>
      <c r="Y118" s="149"/>
      <c r="Z118" s="156" t="e">
        <f t="shared" si="4"/>
        <v>#VALUE!</v>
      </c>
      <c r="AA118" s="157" t="e">
        <f>IF(Z118&lt;='Fórmulas '!$E$16,'Fórmulas '!$F$16,IF('Gestión de Riesgos '!Z118&lt;='Fórmulas '!$E$17,'Fórmulas '!$F$17,IF('Gestión de Riesgos '!Z118&lt;='Fórmulas '!$E$18,'Fórmulas '!$F$18,IF('Gestión de Riesgos '!Z118&lt;='Fórmulas '!$E$19,'Fórmulas '!$F$19,IF('Gestión de Riesgos '!Z118&lt;='Fórmulas '!$E$20,'Fórmulas '!$F$20)))))</f>
        <v>#VALUE!</v>
      </c>
      <c r="AB118" s="153" t="e">
        <f>IF(AA118&lt;='Fórmulas '!$E$5,'Fórmulas '!$F$5,IF('Gestión de Riesgos '!AA118&lt;='Fórmulas '!$E$6,'Fórmulas '!$F$6,IF('Gestión de Riesgos '!AA118&lt;='Fórmulas '!$E$7,'Fórmulas '!$F$7,IF('Gestión de Riesgos '!AA118&lt;='Fórmulas '!$E$8,'Fórmulas '!$F$8,IF('Gestión de Riesgos '!AA118&lt;='Fórmulas '!$E$9,'Fórmulas '!$F$9)))))</f>
        <v>#VALUE!</v>
      </c>
      <c r="AC118" s="63"/>
      <c r="AD118" s="153" t="str">
        <f>IFERROR(VLOOKUP(AC118,'Fórmulas '!$E$5:$F$9,2,),"")</f>
        <v/>
      </c>
      <c r="AE118" s="63" t="str">
        <f>IFERROR(VLOOKUP(CONCATENATE(AB118,AD118),'Fórmulas '!$J$5:$K$29,2),"")</f>
        <v/>
      </c>
      <c r="AF118" s="222"/>
      <c r="AG118" s="300"/>
      <c r="AH118" s="146"/>
      <c r="AI118" s="303"/>
      <c r="AJ118" s="457"/>
      <c r="AK118" s="221"/>
      <c r="AL118" s="146"/>
      <c r="AM118" s="211"/>
      <c r="AN118" s="211"/>
      <c r="AO118" s="147"/>
      <c r="AP118" s="211"/>
      <c r="AQ118" s="211"/>
      <c r="AR118" s="211"/>
      <c r="AS118" s="391"/>
    </row>
    <row r="119" spans="1:45" s="1" customFormat="1" ht="24" customHeight="1" x14ac:dyDescent="0.25">
      <c r="A119" s="146"/>
      <c r="B119" s="146"/>
      <c r="C119" s="146" t="e">
        <f>VLOOKUP(A119,'Fórmulas '!B145:C167,2,FALSE)</f>
        <v>#N/A</v>
      </c>
      <c r="D119" s="146" t="e">
        <f>VLOOKUP(A119,'Fórmulas '!$F$47:$G$68,2,FALSE)</f>
        <v>#N/A</v>
      </c>
      <c r="E119" s="161"/>
      <c r="F119" s="161"/>
      <c r="G119" s="161"/>
      <c r="H119" s="161"/>
      <c r="I119" s="161"/>
      <c r="J119" s="63"/>
      <c r="K119" s="153" t="str">
        <f>IFERROR(VLOOKUP(J119,'Fórmulas '!$B$5:$C$9,2,),"")</f>
        <v/>
      </c>
      <c r="L119" s="63"/>
      <c r="M119" s="153" t="str">
        <f>IFERROR(VLOOKUP(L119,'Fórmulas '!$E$5:$F$9,2,),"")</f>
        <v/>
      </c>
      <c r="N119" s="147" t="str">
        <f>IFERROR(VLOOKUP(CONCATENATE(K119,M119),'Fórmulas '!$J$5:$K$29,2,),"")</f>
        <v/>
      </c>
      <c r="O119" s="154" t="str">
        <f t="shared" si="2"/>
        <v/>
      </c>
      <c r="P119" s="375"/>
      <c r="Q119" s="147"/>
      <c r="R119" s="146"/>
      <c r="S119" s="147"/>
      <c r="T119" s="63"/>
      <c r="U119" s="155" t="e">
        <f t="array" ref="U119">_xlfn.IFS(T119="Preventivo",25%,T119="Detectivo",15%,T119="Correctivo",10%)</f>
        <v>#N/A</v>
      </c>
      <c r="V119" s="155" t="e">
        <f t="array" ref="V119">_xlfn.IFS(S119="Automático",25%,S119="Manual",15%)</f>
        <v>#N/A</v>
      </c>
      <c r="W119" s="149"/>
      <c r="X119" s="149"/>
      <c r="Y119" s="149"/>
      <c r="Z119" s="156" t="e">
        <f t="shared" si="4"/>
        <v>#VALUE!</v>
      </c>
      <c r="AA119" s="157" t="e">
        <f>IF(Z119&lt;='Fórmulas '!$E$16,'Fórmulas '!$F$16,IF('Gestión de Riesgos '!Z119&lt;='Fórmulas '!$E$17,'Fórmulas '!$F$17,IF('Gestión de Riesgos '!Z119&lt;='Fórmulas '!$E$18,'Fórmulas '!$F$18,IF('Gestión de Riesgos '!Z119&lt;='Fórmulas '!$E$19,'Fórmulas '!$F$19,IF('Gestión de Riesgos '!Z119&lt;='Fórmulas '!$E$20,'Fórmulas '!$F$20)))))</f>
        <v>#VALUE!</v>
      </c>
      <c r="AB119" s="153" t="e">
        <f>IF(AA119&lt;='Fórmulas '!$E$5,'Fórmulas '!$F$5,IF('Gestión de Riesgos '!AA119&lt;='Fórmulas '!$E$6,'Fórmulas '!$F$6,IF('Gestión de Riesgos '!AA119&lt;='Fórmulas '!$E$7,'Fórmulas '!$F$7,IF('Gestión de Riesgos '!AA119&lt;='Fórmulas '!$E$8,'Fórmulas '!$F$8,IF('Gestión de Riesgos '!AA119&lt;='Fórmulas '!$E$9,'Fórmulas '!$F$9)))))</f>
        <v>#VALUE!</v>
      </c>
      <c r="AC119" s="63"/>
      <c r="AD119" s="153" t="str">
        <f>IFERROR(VLOOKUP(AC119,'Fórmulas '!$E$5:$F$9,2,),"")</f>
        <v/>
      </c>
      <c r="AE119" s="63" t="str">
        <f>IFERROR(VLOOKUP(CONCATENATE(AB119,AD119),'Fórmulas '!$J$5:$K$29,2),"")</f>
        <v/>
      </c>
      <c r="AF119" s="222"/>
      <c r="AG119" s="300"/>
      <c r="AH119" s="146"/>
      <c r="AI119" s="303"/>
      <c r="AJ119" s="457"/>
      <c r="AK119" s="221"/>
      <c r="AL119" s="146"/>
      <c r="AM119" s="211"/>
      <c r="AN119" s="211"/>
      <c r="AO119" s="147"/>
      <c r="AP119" s="211"/>
      <c r="AQ119" s="211"/>
      <c r="AR119" s="211"/>
      <c r="AS119" s="391"/>
    </row>
    <row r="120" spans="1:45" s="1" customFormat="1" ht="24" customHeight="1" x14ac:dyDescent="0.25">
      <c r="A120" s="146"/>
      <c r="B120" s="146"/>
      <c r="C120" s="146" t="e">
        <f>VLOOKUP(A120,'Fórmulas '!B146:C168,2,FALSE)</f>
        <v>#N/A</v>
      </c>
      <c r="D120" s="146" t="e">
        <f>VLOOKUP(A120,'Fórmulas '!$F$47:$G$68,2,FALSE)</f>
        <v>#N/A</v>
      </c>
      <c r="E120" s="161"/>
      <c r="F120" s="161"/>
      <c r="G120" s="161"/>
      <c r="H120" s="161"/>
      <c r="I120" s="161"/>
      <c r="J120" s="63"/>
      <c r="K120" s="153" t="str">
        <f>IFERROR(VLOOKUP(J120,'Fórmulas '!$B$5:$C$9,2,),"")</f>
        <v/>
      </c>
      <c r="L120" s="63"/>
      <c r="M120" s="153" t="str">
        <f>IFERROR(VLOOKUP(L120,'Fórmulas '!$E$5:$F$9,2,),"")</f>
        <v/>
      </c>
      <c r="N120" s="147" t="str">
        <f>IFERROR(VLOOKUP(CONCATENATE(K120,M120),'Fórmulas '!$J$5:$K$29,2,),"")</f>
        <v/>
      </c>
      <c r="O120" s="154" t="str">
        <f t="shared" si="2"/>
        <v/>
      </c>
      <c r="P120" s="375"/>
      <c r="Q120" s="147"/>
      <c r="R120" s="146"/>
      <c r="S120" s="147"/>
      <c r="T120" s="63"/>
      <c r="U120" s="155" t="e">
        <f t="array" ref="U120">_xlfn.IFS(T120="Preventivo",25%,T120="Detectivo",15%,T120="Correctivo",10%)</f>
        <v>#N/A</v>
      </c>
      <c r="V120" s="155" t="e">
        <f t="array" ref="V120">_xlfn.IFS(S120="Automático",25%,S120="Manual",15%)</f>
        <v>#N/A</v>
      </c>
      <c r="W120" s="149"/>
      <c r="X120" s="149"/>
      <c r="Y120" s="149"/>
      <c r="Z120" s="156" t="e">
        <f t="shared" si="4"/>
        <v>#VALUE!</v>
      </c>
      <c r="AA120" s="157" t="e">
        <f>IF(Z120&lt;='Fórmulas '!$E$16,'Fórmulas '!$F$16,IF('Gestión de Riesgos '!Z120&lt;='Fórmulas '!$E$17,'Fórmulas '!$F$17,IF('Gestión de Riesgos '!Z120&lt;='Fórmulas '!$E$18,'Fórmulas '!$F$18,IF('Gestión de Riesgos '!Z120&lt;='Fórmulas '!$E$19,'Fórmulas '!$F$19,IF('Gestión de Riesgos '!Z120&lt;='Fórmulas '!$E$20,'Fórmulas '!$F$20)))))</f>
        <v>#VALUE!</v>
      </c>
      <c r="AB120" s="153" t="e">
        <f>IF(AA120&lt;='Fórmulas '!$E$5,'Fórmulas '!$F$5,IF('Gestión de Riesgos '!AA120&lt;='Fórmulas '!$E$6,'Fórmulas '!$F$6,IF('Gestión de Riesgos '!AA120&lt;='Fórmulas '!$E$7,'Fórmulas '!$F$7,IF('Gestión de Riesgos '!AA120&lt;='Fórmulas '!$E$8,'Fórmulas '!$F$8,IF('Gestión de Riesgos '!AA120&lt;='Fórmulas '!$E$9,'Fórmulas '!$F$9)))))</f>
        <v>#VALUE!</v>
      </c>
      <c r="AC120" s="63"/>
      <c r="AD120" s="153" t="str">
        <f>IFERROR(VLOOKUP(AC120,'Fórmulas '!$E$5:$F$9,2,),"")</f>
        <v/>
      </c>
      <c r="AE120" s="63" t="str">
        <f>IFERROR(VLOOKUP(CONCATENATE(AB120,AD120),'Fórmulas '!$J$5:$K$29,2),"")</f>
        <v/>
      </c>
      <c r="AF120" s="222"/>
      <c r="AG120" s="300"/>
      <c r="AH120" s="146"/>
      <c r="AI120" s="303"/>
      <c r="AJ120" s="457"/>
      <c r="AK120" s="221"/>
      <c r="AL120" s="146"/>
      <c r="AM120" s="211"/>
      <c r="AN120" s="211"/>
      <c r="AO120" s="147"/>
      <c r="AP120" s="211"/>
      <c r="AQ120" s="211"/>
      <c r="AR120" s="211"/>
      <c r="AS120" s="391"/>
    </row>
    <row r="121" spans="1:45" s="1" customFormat="1" ht="24" customHeight="1" x14ac:dyDescent="0.25">
      <c r="A121" s="146"/>
      <c r="B121" s="146"/>
      <c r="C121" s="146" t="e">
        <f>VLOOKUP(A121,'Fórmulas '!B147:C169,2,FALSE)</f>
        <v>#N/A</v>
      </c>
      <c r="D121" s="146" t="e">
        <f>VLOOKUP(A121,'Fórmulas '!$F$47:$G$68,2,FALSE)</f>
        <v>#N/A</v>
      </c>
      <c r="E121" s="161"/>
      <c r="F121" s="161"/>
      <c r="G121" s="161"/>
      <c r="H121" s="161"/>
      <c r="I121" s="161"/>
      <c r="J121" s="63"/>
      <c r="K121" s="153" t="str">
        <f>IFERROR(VLOOKUP(J121,'Fórmulas '!$B$5:$C$9,2,),"")</f>
        <v/>
      </c>
      <c r="L121" s="63"/>
      <c r="M121" s="153" t="str">
        <f>IFERROR(VLOOKUP(L121,'Fórmulas '!$E$5:$F$9,2,),"")</f>
        <v/>
      </c>
      <c r="N121" s="147" t="str">
        <f>IFERROR(VLOOKUP(CONCATENATE(K121,M121),'Fórmulas '!$J$5:$K$29,2,),"")</f>
        <v/>
      </c>
      <c r="O121" s="154" t="str">
        <f t="shared" si="2"/>
        <v/>
      </c>
      <c r="P121" s="375"/>
      <c r="Q121" s="147"/>
      <c r="R121" s="147"/>
      <c r="S121" s="147"/>
      <c r="T121" s="63"/>
      <c r="U121" s="155" t="e">
        <f t="array" ref="U121">_xlfn.IFS(T121="Preventivo",25%,T121="Detectivo",15%,T121="Correctivo",10%)</f>
        <v>#N/A</v>
      </c>
      <c r="V121" s="155" t="e">
        <f t="array" ref="V121">_xlfn.IFS(S121="Automático",25%,S121="Manual",15%)</f>
        <v>#N/A</v>
      </c>
      <c r="W121" s="149"/>
      <c r="X121" s="149"/>
      <c r="Y121" s="149"/>
      <c r="Z121" s="156" t="e">
        <f t="shared" si="4"/>
        <v>#VALUE!</v>
      </c>
      <c r="AA121" s="157" t="e">
        <f>IF(Z121&lt;='Fórmulas '!$E$16,'Fórmulas '!$F$16,IF('Gestión de Riesgos '!Z121&lt;='Fórmulas '!$E$17,'Fórmulas '!$F$17,IF('Gestión de Riesgos '!Z121&lt;='Fórmulas '!$E$18,'Fórmulas '!$F$18,IF('Gestión de Riesgos '!Z121&lt;='Fórmulas '!$E$19,'Fórmulas '!$F$19,IF('Gestión de Riesgos '!Z121&lt;='Fórmulas '!$E$20,'Fórmulas '!$F$20)))))</f>
        <v>#VALUE!</v>
      </c>
      <c r="AB121" s="153" t="e">
        <f>IF(AA121&lt;='Fórmulas '!$E$5,'Fórmulas '!$F$5,IF('Gestión de Riesgos '!AA121&lt;='Fórmulas '!$E$6,'Fórmulas '!$F$6,IF('Gestión de Riesgos '!AA121&lt;='Fórmulas '!$E$7,'Fórmulas '!$F$7,IF('Gestión de Riesgos '!AA121&lt;='Fórmulas '!$E$8,'Fórmulas '!$F$8,IF('Gestión de Riesgos '!AA121&lt;='Fórmulas '!$E$9,'Fórmulas '!$F$9)))))</f>
        <v>#VALUE!</v>
      </c>
      <c r="AC121" s="63"/>
      <c r="AD121" s="153" t="str">
        <f>IFERROR(VLOOKUP(AC121,'Fórmulas '!$E$5:$F$9,2,),"")</f>
        <v/>
      </c>
      <c r="AE121" s="63" t="str">
        <f>IFERROR(VLOOKUP(CONCATENATE(AB121,AD121),'Fórmulas '!$J$5:$K$29,2),"")</f>
        <v/>
      </c>
      <c r="AF121" s="222"/>
      <c r="AG121" s="300"/>
      <c r="AH121" s="146"/>
      <c r="AI121" s="303"/>
      <c r="AJ121" s="457"/>
      <c r="AK121" s="221"/>
      <c r="AL121" s="146"/>
      <c r="AM121" s="211"/>
      <c r="AN121" s="211"/>
      <c r="AO121" s="147"/>
      <c r="AP121" s="211"/>
      <c r="AQ121" s="211"/>
      <c r="AR121" s="211"/>
      <c r="AS121" s="391"/>
    </row>
    <row r="122" spans="1:45" s="1" customFormat="1" ht="24" customHeight="1" x14ac:dyDescent="0.25">
      <c r="A122" s="146"/>
      <c r="B122" s="146"/>
      <c r="C122" s="146" t="e">
        <f>VLOOKUP(A122,'Fórmulas '!B148:C170,2,FALSE)</f>
        <v>#N/A</v>
      </c>
      <c r="D122" s="146" t="e">
        <f>VLOOKUP(A122,'Fórmulas '!$F$47:$G$68,2,FALSE)</f>
        <v>#N/A</v>
      </c>
      <c r="E122" s="161"/>
      <c r="F122" s="161"/>
      <c r="G122" s="161"/>
      <c r="H122" s="161"/>
      <c r="I122" s="161"/>
      <c r="J122" s="63"/>
      <c r="K122" s="153" t="str">
        <f>IFERROR(VLOOKUP(J122,'Fórmulas '!$B$5:$C$9,2,),"")</f>
        <v/>
      </c>
      <c r="L122" s="63"/>
      <c r="M122" s="153" t="str">
        <f>IFERROR(VLOOKUP(L122,'Fórmulas '!$E$5:$F$9,2,),"")</f>
        <v/>
      </c>
      <c r="N122" s="147" t="str">
        <f>IFERROR(VLOOKUP(CONCATENATE(K122,M122),'Fórmulas '!$J$5:$K$29,2,),"")</f>
        <v/>
      </c>
      <c r="O122" s="154" t="str">
        <f t="shared" si="2"/>
        <v/>
      </c>
      <c r="P122" s="376"/>
      <c r="Q122" s="63"/>
      <c r="R122" s="63"/>
      <c r="S122" s="147"/>
      <c r="T122" s="63"/>
      <c r="U122" s="155" t="e">
        <f t="array" ref="U122">_xlfn.IFS(T122="Preventivo",25%,T122="Detectivo",15%,T122="Correctivo",10%)</f>
        <v>#N/A</v>
      </c>
      <c r="V122" s="155" t="e">
        <f t="array" ref="V122">_xlfn.IFS(S122="Automático",25%,S122="Manual",15%)</f>
        <v>#N/A</v>
      </c>
      <c r="W122" s="149"/>
      <c r="X122" s="149"/>
      <c r="Y122" s="149"/>
      <c r="Z122" s="156" t="e">
        <f t="shared" si="4"/>
        <v>#VALUE!</v>
      </c>
      <c r="AA122" s="157" t="e">
        <f>IF(Z122&lt;='Fórmulas '!$E$16,'Fórmulas '!$F$16,IF('Gestión de Riesgos '!Z122&lt;='Fórmulas '!$E$17,'Fórmulas '!$F$17,IF('Gestión de Riesgos '!Z122&lt;='Fórmulas '!$E$18,'Fórmulas '!$F$18,IF('Gestión de Riesgos '!Z122&lt;='Fórmulas '!$E$19,'Fórmulas '!$F$19,IF('Gestión de Riesgos '!Z122&lt;='Fórmulas '!$E$20,'Fórmulas '!$F$20)))))</f>
        <v>#VALUE!</v>
      </c>
      <c r="AB122" s="153" t="e">
        <f>IF(AA122&lt;='Fórmulas '!$E$5,'Fórmulas '!$F$5,IF('Gestión de Riesgos '!AA122&lt;='Fórmulas '!$E$6,'Fórmulas '!$F$6,IF('Gestión de Riesgos '!AA122&lt;='Fórmulas '!$E$7,'Fórmulas '!$F$7,IF('Gestión de Riesgos '!AA122&lt;='Fórmulas '!$E$8,'Fórmulas '!$F$8,IF('Gestión de Riesgos '!AA122&lt;='Fórmulas '!$E$9,'Fórmulas '!$F$9)))))</f>
        <v>#VALUE!</v>
      </c>
      <c r="AC122" s="63"/>
      <c r="AD122" s="153" t="str">
        <f>IFERROR(VLOOKUP(AC122,'Fórmulas '!$E$5:$F$9,2,),"")</f>
        <v/>
      </c>
      <c r="AE122" s="63" t="str">
        <f>IFERROR(VLOOKUP(CONCATENATE(AB122,AD122),'Fórmulas '!$J$5:$K$29,2),"")</f>
        <v/>
      </c>
      <c r="AF122" s="222"/>
      <c r="AG122" s="300"/>
      <c r="AH122" s="146"/>
      <c r="AI122" s="303"/>
      <c r="AJ122" s="457"/>
      <c r="AK122" s="221"/>
      <c r="AL122" s="146"/>
      <c r="AM122" s="211"/>
      <c r="AN122" s="211"/>
      <c r="AO122" s="147"/>
      <c r="AP122" s="211"/>
      <c r="AQ122" s="211"/>
      <c r="AR122" s="211"/>
      <c r="AS122" s="391"/>
    </row>
    <row r="123" spans="1:45" s="1" customFormat="1" ht="24" customHeight="1" x14ac:dyDescent="0.25">
      <c r="A123" s="146"/>
      <c r="B123" s="146"/>
      <c r="C123" s="146" t="e">
        <f>VLOOKUP(A123,'Fórmulas '!B149:C171,2,FALSE)</f>
        <v>#N/A</v>
      </c>
      <c r="D123" s="146" t="e">
        <f>VLOOKUP(A123,'Fórmulas '!$F$47:$G$68,2,FALSE)</f>
        <v>#N/A</v>
      </c>
      <c r="E123" s="161"/>
      <c r="F123" s="291"/>
      <c r="G123" s="291"/>
      <c r="H123" s="291"/>
      <c r="I123" s="291"/>
      <c r="J123" s="63"/>
      <c r="K123" s="153" t="str">
        <f>IFERROR(VLOOKUP(J123,'Fórmulas '!$B$5:$C$9,2,),"")</f>
        <v/>
      </c>
      <c r="L123" s="63"/>
      <c r="M123" s="153" t="str">
        <f>IFERROR(VLOOKUP(L123,'Fórmulas '!$E$5:$F$9,2,),"")</f>
        <v/>
      </c>
      <c r="N123" s="147" t="str">
        <f>IFERROR(VLOOKUP(CONCATENATE(K123,M123),'Fórmulas '!$J$5:$K$29,2,),"")</f>
        <v/>
      </c>
      <c r="O123" s="154" t="str">
        <f t="shared" si="2"/>
        <v/>
      </c>
      <c r="P123" s="376"/>
      <c r="Q123" s="63"/>
      <c r="R123" s="376"/>
      <c r="S123" s="147"/>
      <c r="T123" s="63"/>
      <c r="U123" s="155" t="e">
        <f t="array" ref="U123">_xlfn.IFS(T123="Preventivo",25%,T123="Detectivo",15%,T123="Correctivo",10%)</f>
        <v>#N/A</v>
      </c>
      <c r="V123" s="155" t="e">
        <f t="array" ref="V123">_xlfn.IFS(S123="Automático",25%,S123="Manual",15%)</f>
        <v>#N/A</v>
      </c>
      <c r="W123" s="149"/>
      <c r="X123" s="149"/>
      <c r="Y123" s="149"/>
      <c r="Z123" s="156" t="e">
        <f t="shared" si="4"/>
        <v>#VALUE!</v>
      </c>
      <c r="AA123" s="157" t="e">
        <f>IF(Z123&lt;='Fórmulas '!$E$16,'Fórmulas '!$F$16,IF('Gestión de Riesgos '!Z123&lt;='Fórmulas '!$E$17,'Fórmulas '!$F$17,IF('Gestión de Riesgos '!Z123&lt;='Fórmulas '!$E$18,'Fórmulas '!$F$18,IF('Gestión de Riesgos '!Z123&lt;='Fórmulas '!$E$19,'Fórmulas '!$F$19,IF('Gestión de Riesgos '!Z123&lt;='Fórmulas '!$E$20,'Fórmulas '!$F$20)))))</f>
        <v>#VALUE!</v>
      </c>
      <c r="AB123" s="153" t="e">
        <f>IF(AA123&lt;='Fórmulas '!$E$5,'Fórmulas '!$F$5,IF('Gestión de Riesgos '!AA123&lt;='Fórmulas '!$E$6,'Fórmulas '!$F$6,IF('Gestión de Riesgos '!AA123&lt;='Fórmulas '!$E$7,'Fórmulas '!$F$7,IF('Gestión de Riesgos '!AA123&lt;='Fórmulas '!$E$8,'Fórmulas '!$F$8,IF('Gestión de Riesgos '!AA123&lt;='Fórmulas '!$E$9,'Fórmulas '!$F$9)))))</f>
        <v>#VALUE!</v>
      </c>
      <c r="AC123" s="63"/>
      <c r="AD123" s="153" t="str">
        <f>IFERROR(VLOOKUP(AC123,'Fórmulas '!$E$5:$F$9,2,),"")</f>
        <v/>
      </c>
      <c r="AE123" s="63" t="str">
        <f>IFERROR(VLOOKUP(CONCATENATE(AB123,AD123),'Fórmulas '!$J$5:$K$29,2),"")</f>
        <v/>
      </c>
      <c r="AF123" s="222"/>
      <c r="AG123" s="300"/>
      <c r="AH123" s="146"/>
      <c r="AI123" s="303"/>
      <c r="AJ123" s="457"/>
      <c r="AK123" s="221"/>
      <c r="AL123" s="146"/>
      <c r="AM123" s="211"/>
      <c r="AN123" s="211"/>
      <c r="AO123" s="147"/>
      <c r="AP123" s="211"/>
      <c r="AQ123" s="211"/>
      <c r="AR123" s="211"/>
      <c r="AS123" s="391"/>
    </row>
    <row r="124" spans="1:45" s="1" customFormat="1" ht="24" customHeight="1" x14ac:dyDescent="0.25">
      <c r="A124" s="146"/>
      <c r="B124" s="146"/>
      <c r="C124" s="146" t="e">
        <f>VLOOKUP(A124,'Fórmulas '!B150:C172,2,FALSE)</f>
        <v>#N/A</v>
      </c>
      <c r="D124" s="146" t="e">
        <f>VLOOKUP(A124,'Fórmulas '!$F$47:$G$68,2,FALSE)</f>
        <v>#N/A</v>
      </c>
      <c r="E124" s="161"/>
      <c r="F124" s="291"/>
      <c r="G124" s="291"/>
      <c r="H124" s="291"/>
      <c r="I124" s="291"/>
      <c r="J124" s="63"/>
      <c r="K124" s="153" t="str">
        <f>IFERROR(VLOOKUP(J124,'Fórmulas '!$B$5:$C$9,2,),"")</f>
        <v/>
      </c>
      <c r="L124" s="63"/>
      <c r="M124" s="153" t="str">
        <f>IFERROR(VLOOKUP(L124,'Fórmulas '!$E$5:$F$9,2,),"")</f>
        <v/>
      </c>
      <c r="N124" s="147" t="str">
        <f>IFERROR(VLOOKUP(CONCATENATE(K124,M124),'Fórmulas '!$J$5:$K$29,2,),"")</f>
        <v/>
      </c>
      <c r="O124" s="154" t="str">
        <f t="shared" si="2"/>
        <v/>
      </c>
      <c r="P124" s="376"/>
      <c r="Q124" s="63"/>
      <c r="R124" s="77"/>
      <c r="S124" s="147"/>
      <c r="T124" s="63"/>
      <c r="U124" s="155" t="e">
        <f t="array" ref="U124">_xlfn.IFS(T124="Preventivo",25%,T124="Detectivo",15%,T124="Correctivo",10%)</f>
        <v>#N/A</v>
      </c>
      <c r="V124" s="155" t="e">
        <f t="array" ref="V124">_xlfn.IFS(S124="Automático",25%,S124="Manual",15%)</f>
        <v>#N/A</v>
      </c>
      <c r="W124" s="149"/>
      <c r="X124" s="149"/>
      <c r="Y124" s="149"/>
      <c r="Z124" s="156" t="e">
        <f t="shared" si="4"/>
        <v>#VALUE!</v>
      </c>
      <c r="AA124" s="157" t="e">
        <f>IF(Z124&lt;='Fórmulas '!$E$16,'Fórmulas '!$F$16,IF('Gestión de Riesgos '!Z124&lt;='Fórmulas '!$E$17,'Fórmulas '!$F$17,IF('Gestión de Riesgos '!Z124&lt;='Fórmulas '!$E$18,'Fórmulas '!$F$18,IF('Gestión de Riesgos '!Z124&lt;='Fórmulas '!$E$19,'Fórmulas '!$F$19,IF('Gestión de Riesgos '!Z124&lt;='Fórmulas '!$E$20,'Fórmulas '!$F$20)))))</f>
        <v>#VALUE!</v>
      </c>
      <c r="AB124" s="153" t="e">
        <f>IF(AA124&lt;='Fórmulas '!$E$5,'Fórmulas '!$F$5,IF('Gestión de Riesgos '!AA124&lt;='Fórmulas '!$E$6,'Fórmulas '!$F$6,IF('Gestión de Riesgos '!AA124&lt;='Fórmulas '!$E$7,'Fórmulas '!$F$7,IF('Gestión de Riesgos '!AA124&lt;='Fórmulas '!$E$8,'Fórmulas '!$F$8,IF('Gestión de Riesgos '!AA124&lt;='Fórmulas '!$E$9,'Fórmulas '!$F$9)))))</f>
        <v>#VALUE!</v>
      </c>
      <c r="AC124" s="63"/>
      <c r="AD124" s="153" t="str">
        <f>IFERROR(VLOOKUP(AC124,'Fórmulas '!$E$5:$F$9,2,),"")</f>
        <v/>
      </c>
      <c r="AE124" s="63" t="str">
        <f>IFERROR(VLOOKUP(CONCATENATE(AB124,AD124),'Fórmulas '!$J$5:$K$29,2),"")</f>
        <v/>
      </c>
      <c r="AF124" s="222"/>
      <c r="AG124" s="300"/>
      <c r="AH124" s="146"/>
      <c r="AI124" s="303"/>
      <c r="AJ124" s="457"/>
      <c r="AK124" s="221"/>
      <c r="AL124" s="146"/>
      <c r="AM124" s="211"/>
      <c r="AN124" s="211"/>
      <c r="AO124" s="147"/>
      <c r="AP124" s="211"/>
      <c r="AQ124" s="211"/>
      <c r="AR124" s="211"/>
      <c r="AS124" s="391"/>
    </row>
    <row r="125" spans="1:45" s="1" customFormat="1" ht="24" customHeight="1" x14ac:dyDescent="0.25">
      <c r="A125" s="146"/>
      <c r="B125" s="146"/>
      <c r="C125" s="146" t="e">
        <f>VLOOKUP(A125,'Fórmulas '!B151:C173,2,FALSE)</f>
        <v>#N/A</v>
      </c>
      <c r="D125" s="146" t="e">
        <f>VLOOKUP(A125,'Fórmulas '!$F$47:$G$68,2,FALSE)</f>
        <v>#N/A</v>
      </c>
      <c r="E125" s="161"/>
      <c r="F125" s="291"/>
      <c r="G125" s="291"/>
      <c r="H125" s="291"/>
      <c r="I125" s="291"/>
      <c r="J125" s="63"/>
      <c r="K125" s="153" t="str">
        <f>IFERROR(VLOOKUP(J125,'Fórmulas '!$B$5:$C$9,2,),"")</f>
        <v/>
      </c>
      <c r="L125" s="63"/>
      <c r="M125" s="153" t="str">
        <f>IFERROR(VLOOKUP(L125,'Fórmulas '!$E$5:$F$9,2,),"")</f>
        <v/>
      </c>
      <c r="N125" s="147" t="str">
        <f>IFERROR(VLOOKUP(CONCATENATE(K125,M125),'Fórmulas '!$J$5:$K$29,2,),"")</f>
        <v/>
      </c>
      <c r="O125" s="154" t="str">
        <f t="shared" si="2"/>
        <v/>
      </c>
      <c r="P125" s="376"/>
      <c r="Q125" s="63"/>
      <c r="R125" s="77"/>
      <c r="S125" s="147"/>
      <c r="T125" s="63"/>
      <c r="U125" s="155" t="e">
        <f t="array" ref="U125">_xlfn.IFS(T125="Preventivo",25%,T125="Detectivo",15%,T125="Correctivo",10%)</f>
        <v>#N/A</v>
      </c>
      <c r="V125" s="155" t="e">
        <f t="array" ref="V125">_xlfn.IFS(S125="Automático",25%,S125="Manual",15%)</f>
        <v>#N/A</v>
      </c>
      <c r="W125" s="149"/>
      <c r="X125" s="149"/>
      <c r="Y125" s="149"/>
      <c r="Z125" s="156" t="e">
        <f t="shared" si="4"/>
        <v>#VALUE!</v>
      </c>
      <c r="AA125" s="157" t="e">
        <f>IF(Z125&lt;='Fórmulas '!$E$16,'Fórmulas '!$F$16,IF('Gestión de Riesgos '!Z125&lt;='Fórmulas '!$E$17,'Fórmulas '!$F$17,IF('Gestión de Riesgos '!Z125&lt;='Fórmulas '!$E$18,'Fórmulas '!$F$18,IF('Gestión de Riesgos '!Z125&lt;='Fórmulas '!$E$19,'Fórmulas '!$F$19,IF('Gestión de Riesgos '!Z125&lt;='Fórmulas '!$E$20,'Fórmulas '!$F$20)))))</f>
        <v>#VALUE!</v>
      </c>
      <c r="AB125" s="153" t="e">
        <f>IF(AA125&lt;='Fórmulas '!$E$5,'Fórmulas '!$F$5,IF('Gestión de Riesgos '!AA125&lt;='Fórmulas '!$E$6,'Fórmulas '!$F$6,IF('Gestión de Riesgos '!AA125&lt;='Fórmulas '!$E$7,'Fórmulas '!$F$7,IF('Gestión de Riesgos '!AA125&lt;='Fórmulas '!$E$8,'Fórmulas '!$F$8,IF('Gestión de Riesgos '!AA125&lt;='Fórmulas '!$E$9,'Fórmulas '!$F$9)))))</f>
        <v>#VALUE!</v>
      </c>
      <c r="AC125" s="63"/>
      <c r="AD125" s="153" t="str">
        <f>IFERROR(VLOOKUP(AC125,'Fórmulas '!$E$5:$F$9,2,),"")</f>
        <v/>
      </c>
      <c r="AE125" s="63" t="str">
        <f>IFERROR(VLOOKUP(CONCATENATE(AB125,AD125),'Fórmulas '!$J$5:$K$29,2),"")</f>
        <v/>
      </c>
      <c r="AF125" s="222"/>
      <c r="AG125" s="300"/>
      <c r="AH125" s="146"/>
      <c r="AI125" s="303"/>
      <c r="AJ125" s="457"/>
      <c r="AK125" s="221"/>
      <c r="AL125" s="146"/>
      <c r="AM125" s="211"/>
      <c r="AN125" s="211"/>
      <c r="AO125" s="147"/>
      <c r="AP125" s="211"/>
      <c r="AQ125" s="211"/>
      <c r="AR125" s="211"/>
      <c r="AS125" s="391"/>
    </row>
    <row r="126" spans="1:45" s="1" customFormat="1" ht="24" customHeight="1" x14ac:dyDescent="0.25">
      <c r="A126" s="146"/>
      <c r="B126" s="146"/>
      <c r="C126" s="146" t="e">
        <f>VLOOKUP(A126,'Fórmulas '!B152:C174,2,FALSE)</f>
        <v>#N/A</v>
      </c>
      <c r="D126" s="146" t="e">
        <f>VLOOKUP(A126,'Fórmulas '!$F$47:$G$68,2,FALSE)</f>
        <v>#N/A</v>
      </c>
      <c r="E126" s="161"/>
      <c r="F126" s="161"/>
      <c r="G126" s="161"/>
      <c r="H126" s="161"/>
      <c r="I126" s="161"/>
      <c r="J126" s="63"/>
      <c r="K126" s="153" t="str">
        <f>IFERROR(VLOOKUP(J126,'Fórmulas '!$B$5:$C$9,2,),"")</f>
        <v/>
      </c>
      <c r="L126" s="63"/>
      <c r="M126" s="153" t="str">
        <f>IFERROR(VLOOKUP(L126,'Fórmulas '!$E$5:$F$9,2,),"")</f>
        <v/>
      </c>
      <c r="N126" s="147" t="str">
        <f>IFERROR(VLOOKUP(CONCATENATE(K126,M126),'Fórmulas '!$J$5:$K$29,2,),"")</f>
        <v/>
      </c>
      <c r="O126" s="154" t="str">
        <f t="shared" si="2"/>
        <v/>
      </c>
      <c r="P126" s="376"/>
      <c r="Q126" s="63"/>
      <c r="R126" s="63"/>
      <c r="S126" s="147"/>
      <c r="T126" s="63"/>
      <c r="U126" s="155" t="e">
        <f t="array" ref="U126">_xlfn.IFS(T126="Preventivo",25%,T126="Detectivo",15%,T126="Correctivo",10%)</f>
        <v>#N/A</v>
      </c>
      <c r="V126" s="155" t="e">
        <f t="array" ref="V126">_xlfn.IFS(S126="Automático",25%,S126="Manual",15%)</f>
        <v>#N/A</v>
      </c>
      <c r="W126" s="149"/>
      <c r="X126" s="149"/>
      <c r="Y126" s="149"/>
      <c r="Z126" s="156" t="e">
        <f t="shared" si="4"/>
        <v>#VALUE!</v>
      </c>
      <c r="AA126" s="157" t="e">
        <f>IF(Z126&lt;='Fórmulas '!$E$16,'Fórmulas '!$F$16,IF('Gestión de Riesgos '!Z126&lt;='Fórmulas '!$E$17,'Fórmulas '!$F$17,IF('Gestión de Riesgos '!Z126&lt;='Fórmulas '!$E$18,'Fórmulas '!$F$18,IF('Gestión de Riesgos '!Z126&lt;='Fórmulas '!$E$19,'Fórmulas '!$F$19,IF('Gestión de Riesgos '!Z126&lt;='Fórmulas '!$E$20,'Fórmulas '!$F$20)))))</f>
        <v>#VALUE!</v>
      </c>
      <c r="AB126" s="153" t="e">
        <f>IF(AA126&lt;='Fórmulas '!$E$5,'Fórmulas '!$F$5,IF('Gestión de Riesgos '!AA126&lt;='Fórmulas '!$E$6,'Fórmulas '!$F$6,IF('Gestión de Riesgos '!AA126&lt;='Fórmulas '!$E$7,'Fórmulas '!$F$7,IF('Gestión de Riesgos '!AA126&lt;='Fórmulas '!$E$8,'Fórmulas '!$F$8,IF('Gestión de Riesgos '!AA126&lt;='Fórmulas '!$E$9,'Fórmulas '!$F$9)))))</f>
        <v>#VALUE!</v>
      </c>
      <c r="AC126" s="63"/>
      <c r="AD126" s="153" t="str">
        <f>IFERROR(VLOOKUP(AC126,'Fórmulas '!$E$5:$F$9,2,),"")</f>
        <v/>
      </c>
      <c r="AE126" s="63" t="str">
        <f>IFERROR(VLOOKUP(CONCATENATE(AB126,AD126),'Fórmulas '!$J$5:$K$29,2),"")</f>
        <v/>
      </c>
      <c r="AF126" s="222"/>
      <c r="AG126" s="300"/>
      <c r="AH126" s="146"/>
      <c r="AI126" s="303"/>
      <c r="AJ126" s="457"/>
      <c r="AK126" s="221"/>
      <c r="AL126" s="146"/>
      <c r="AM126" s="211"/>
      <c r="AN126" s="211"/>
      <c r="AO126" s="147"/>
      <c r="AP126" s="211"/>
      <c r="AQ126" s="211"/>
      <c r="AR126" s="211"/>
      <c r="AS126" s="391"/>
    </row>
    <row r="127" spans="1:45" s="1" customFormat="1" ht="24" customHeight="1" x14ac:dyDescent="0.25">
      <c r="A127" s="146"/>
      <c r="B127" s="146"/>
      <c r="C127" s="146" t="e">
        <f>VLOOKUP(A127,'Fórmulas '!B153:C175,2,FALSE)</f>
        <v>#N/A</v>
      </c>
      <c r="D127" s="146" t="e">
        <f>VLOOKUP(A127,'Fórmulas '!$F$47:$G$68,2,FALSE)</f>
        <v>#N/A</v>
      </c>
      <c r="E127" s="161"/>
      <c r="F127" s="161"/>
      <c r="G127" s="161"/>
      <c r="H127" s="161"/>
      <c r="I127" s="161"/>
      <c r="J127" s="63"/>
      <c r="K127" s="153" t="str">
        <f>IFERROR(VLOOKUP(J127,'Fórmulas '!$B$5:$C$9,2,),"")</f>
        <v/>
      </c>
      <c r="L127" s="63"/>
      <c r="M127" s="153" t="str">
        <f>IFERROR(VLOOKUP(L127,'Fórmulas '!$E$5:$F$9,2,),"")</f>
        <v/>
      </c>
      <c r="N127" s="147" t="str">
        <f>IFERROR(VLOOKUP(CONCATENATE(K127,M127),'Fórmulas '!$J$5:$K$29,2,),"")</f>
        <v/>
      </c>
      <c r="O127" s="154" t="str">
        <f t="shared" si="2"/>
        <v/>
      </c>
      <c r="P127" s="376"/>
      <c r="Q127" s="63"/>
      <c r="R127" s="77"/>
      <c r="S127" s="147"/>
      <c r="T127" s="63"/>
      <c r="U127" s="155" t="e">
        <f t="array" ref="U127">_xlfn.IFS(T127="Preventivo",25%,T127="Detectivo",15%,T127="Correctivo",10%)</f>
        <v>#N/A</v>
      </c>
      <c r="V127" s="155" t="e">
        <f t="array" ref="V127">_xlfn.IFS(S127="Automático",25%,S127="Manual",15%)</f>
        <v>#N/A</v>
      </c>
      <c r="W127" s="149"/>
      <c r="X127" s="149"/>
      <c r="Y127" s="149"/>
      <c r="Z127" s="156" t="e">
        <f t="shared" si="4"/>
        <v>#VALUE!</v>
      </c>
      <c r="AA127" s="157" t="e">
        <f>IF(Z127&lt;='Fórmulas '!$E$16,'Fórmulas '!$F$16,IF('Gestión de Riesgos '!Z127&lt;='Fórmulas '!$E$17,'Fórmulas '!$F$17,IF('Gestión de Riesgos '!Z127&lt;='Fórmulas '!$E$18,'Fórmulas '!$F$18,IF('Gestión de Riesgos '!Z127&lt;='Fórmulas '!$E$19,'Fórmulas '!$F$19,IF('Gestión de Riesgos '!Z127&lt;='Fórmulas '!$E$20,'Fórmulas '!$F$20)))))</f>
        <v>#VALUE!</v>
      </c>
      <c r="AB127" s="153" t="e">
        <f>IF(AA127&lt;='Fórmulas '!$E$5,'Fórmulas '!$F$5,IF('Gestión de Riesgos '!AA127&lt;='Fórmulas '!$E$6,'Fórmulas '!$F$6,IF('Gestión de Riesgos '!AA127&lt;='Fórmulas '!$E$7,'Fórmulas '!$F$7,IF('Gestión de Riesgos '!AA127&lt;='Fórmulas '!$E$8,'Fórmulas '!$F$8,IF('Gestión de Riesgos '!AA127&lt;='Fórmulas '!$E$9,'Fórmulas '!$F$9)))))</f>
        <v>#VALUE!</v>
      </c>
      <c r="AC127" s="63"/>
      <c r="AD127" s="153" t="str">
        <f>IFERROR(VLOOKUP(AC127,'Fórmulas '!$E$5:$F$9,2,),"")</f>
        <v/>
      </c>
      <c r="AE127" s="63" t="str">
        <f>IFERROR(VLOOKUP(CONCATENATE(AB127,AD127),'Fórmulas '!$J$5:$K$29,2),"")</f>
        <v/>
      </c>
      <c r="AF127" s="222"/>
      <c r="AG127" s="300"/>
      <c r="AH127" s="146"/>
      <c r="AI127" s="303"/>
      <c r="AJ127" s="457"/>
      <c r="AK127" s="221"/>
      <c r="AL127" s="146"/>
      <c r="AM127" s="211"/>
      <c r="AN127" s="211"/>
      <c r="AO127" s="147"/>
      <c r="AP127" s="211"/>
      <c r="AQ127" s="211"/>
      <c r="AR127" s="211"/>
      <c r="AS127" s="391"/>
    </row>
    <row r="128" spans="1:45" s="1" customFormat="1" ht="24" customHeight="1" x14ac:dyDescent="0.25">
      <c r="A128" s="146"/>
      <c r="B128" s="146"/>
      <c r="C128" s="146" t="e">
        <f>VLOOKUP(A128,'Fórmulas '!B154:C176,2,FALSE)</f>
        <v>#N/A</v>
      </c>
      <c r="D128" s="146" t="e">
        <f>VLOOKUP(A128,'Fórmulas '!$F$47:$G$68,2,FALSE)</f>
        <v>#N/A</v>
      </c>
      <c r="E128" s="161"/>
      <c r="F128" s="161"/>
      <c r="G128" s="161"/>
      <c r="H128" s="161"/>
      <c r="I128" s="161"/>
      <c r="J128" s="63"/>
      <c r="K128" s="153" t="str">
        <f>IFERROR(VLOOKUP(J128,'Fórmulas '!$B$5:$C$9,2,),"")</f>
        <v/>
      </c>
      <c r="L128" s="63"/>
      <c r="M128" s="153" t="str">
        <f>IFERROR(VLOOKUP(L128,'Fórmulas '!$E$5:$F$9,2,),"")</f>
        <v/>
      </c>
      <c r="N128" s="147" t="str">
        <f>IFERROR(VLOOKUP(CONCATENATE(K128,M128),'Fórmulas '!$J$5:$K$29,2,),"")</f>
        <v/>
      </c>
      <c r="O128" s="154" t="str">
        <f t="shared" si="2"/>
        <v/>
      </c>
      <c r="P128" s="376"/>
      <c r="Q128" s="63"/>
      <c r="R128" s="77"/>
      <c r="S128" s="147"/>
      <c r="T128" s="63"/>
      <c r="U128" s="155" t="e">
        <f t="array" ref="U128">_xlfn.IFS(T128="Preventivo",25%,T128="Detectivo",15%,T128="Correctivo",10%)</f>
        <v>#N/A</v>
      </c>
      <c r="V128" s="155" t="e">
        <f t="array" ref="V128">_xlfn.IFS(S128="Automático",25%,S128="Manual",15%)</f>
        <v>#N/A</v>
      </c>
      <c r="W128" s="149"/>
      <c r="X128" s="149"/>
      <c r="Y128" s="149"/>
      <c r="Z128" s="156" t="e">
        <f t="shared" si="4"/>
        <v>#VALUE!</v>
      </c>
      <c r="AA128" s="157" t="e">
        <f>IF(Z128&lt;='Fórmulas '!$E$16,'Fórmulas '!$F$16,IF('Gestión de Riesgos '!Z128&lt;='Fórmulas '!$E$17,'Fórmulas '!$F$17,IF('Gestión de Riesgos '!Z128&lt;='Fórmulas '!$E$18,'Fórmulas '!$F$18,IF('Gestión de Riesgos '!Z128&lt;='Fórmulas '!$E$19,'Fórmulas '!$F$19,IF('Gestión de Riesgos '!Z128&lt;='Fórmulas '!$E$20,'Fórmulas '!$F$20)))))</f>
        <v>#VALUE!</v>
      </c>
      <c r="AB128" s="153" t="e">
        <f>IF(AA128&lt;='Fórmulas '!$E$5,'Fórmulas '!$F$5,IF('Gestión de Riesgos '!AA128&lt;='Fórmulas '!$E$6,'Fórmulas '!$F$6,IF('Gestión de Riesgos '!AA128&lt;='Fórmulas '!$E$7,'Fórmulas '!$F$7,IF('Gestión de Riesgos '!AA128&lt;='Fórmulas '!$E$8,'Fórmulas '!$F$8,IF('Gestión de Riesgos '!AA128&lt;='Fórmulas '!$E$9,'Fórmulas '!$F$9)))))</f>
        <v>#VALUE!</v>
      </c>
      <c r="AC128" s="63"/>
      <c r="AD128" s="153" t="str">
        <f>IFERROR(VLOOKUP(AC128,'Fórmulas '!$E$5:$F$9,2,),"")</f>
        <v/>
      </c>
      <c r="AE128" s="63" t="str">
        <f>IFERROR(VLOOKUP(CONCATENATE(AB128,AD128),'Fórmulas '!$J$5:$K$29,2),"")</f>
        <v/>
      </c>
      <c r="AF128" s="222"/>
      <c r="AG128" s="300"/>
      <c r="AH128" s="146"/>
      <c r="AI128" s="303"/>
      <c r="AJ128" s="457"/>
      <c r="AK128" s="221"/>
      <c r="AL128" s="146"/>
      <c r="AM128" s="211"/>
      <c r="AN128" s="211"/>
      <c r="AO128" s="147"/>
      <c r="AP128" s="211"/>
      <c r="AQ128" s="211"/>
      <c r="AR128" s="211"/>
      <c r="AS128" s="391"/>
    </row>
    <row r="129" spans="1:45" s="1" customFormat="1" ht="24" customHeight="1" x14ac:dyDescent="0.25">
      <c r="A129" s="146"/>
      <c r="B129" s="146"/>
      <c r="C129" s="146" t="e">
        <f>VLOOKUP(A129,'Fórmulas '!B155:C177,2,FALSE)</f>
        <v>#N/A</v>
      </c>
      <c r="D129" s="146" t="e">
        <f>VLOOKUP(A129,'Fórmulas '!$F$47:$G$68,2,FALSE)</f>
        <v>#N/A</v>
      </c>
      <c r="E129" s="161"/>
      <c r="F129" s="161"/>
      <c r="G129" s="161"/>
      <c r="H129" s="161"/>
      <c r="I129" s="161"/>
      <c r="J129" s="63"/>
      <c r="K129" s="153" t="str">
        <f>IFERROR(VLOOKUP(J129,'Fórmulas '!$B$5:$C$9,2,),"")</f>
        <v/>
      </c>
      <c r="L129" s="63"/>
      <c r="M129" s="153" t="str">
        <f>IFERROR(VLOOKUP(L129,'Fórmulas '!$E$5:$F$9,2,),"")</f>
        <v/>
      </c>
      <c r="N129" s="147" t="str">
        <f>IFERROR(VLOOKUP(CONCATENATE(K129,M129),'Fórmulas '!$J$5:$K$29,2,),"")</f>
        <v/>
      </c>
      <c r="O129" s="154" t="str">
        <f t="shared" si="2"/>
        <v/>
      </c>
      <c r="P129" s="376"/>
      <c r="Q129" s="63"/>
      <c r="R129" s="63"/>
      <c r="S129" s="147"/>
      <c r="T129" s="63"/>
      <c r="U129" s="155" t="e">
        <f t="array" ref="U129">_xlfn.IFS(T129="Preventivo",25%,T129="Detectivo",15%,T129="Correctivo",10%)</f>
        <v>#N/A</v>
      </c>
      <c r="V129" s="155" t="e">
        <f t="array" ref="V129">_xlfn.IFS(S129="Automático",25%,S129="Manual",15%)</f>
        <v>#N/A</v>
      </c>
      <c r="W129" s="149"/>
      <c r="X129" s="149"/>
      <c r="Y129" s="149"/>
      <c r="Z129" s="156" t="e">
        <f t="shared" si="4"/>
        <v>#VALUE!</v>
      </c>
      <c r="AA129" s="157" t="e">
        <f>IF(Z129&lt;='Fórmulas '!$E$16,'Fórmulas '!$F$16,IF('Gestión de Riesgos '!Z129&lt;='Fórmulas '!$E$17,'Fórmulas '!$F$17,IF('Gestión de Riesgos '!Z129&lt;='Fórmulas '!$E$18,'Fórmulas '!$F$18,IF('Gestión de Riesgos '!Z129&lt;='Fórmulas '!$E$19,'Fórmulas '!$F$19,IF('Gestión de Riesgos '!Z129&lt;='Fórmulas '!$E$20,'Fórmulas '!$F$20)))))</f>
        <v>#VALUE!</v>
      </c>
      <c r="AB129" s="153" t="e">
        <f>IF(AA129&lt;='Fórmulas '!$E$5,'Fórmulas '!$F$5,IF('Gestión de Riesgos '!AA129&lt;='Fórmulas '!$E$6,'Fórmulas '!$F$6,IF('Gestión de Riesgos '!AA129&lt;='Fórmulas '!$E$7,'Fórmulas '!$F$7,IF('Gestión de Riesgos '!AA129&lt;='Fórmulas '!$E$8,'Fórmulas '!$F$8,IF('Gestión de Riesgos '!AA129&lt;='Fórmulas '!$E$9,'Fórmulas '!$F$9)))))</f>
        <v>#VALUE!</v>
      </c>
      <c r="AC129" s="63"/>
      <c r="AD129" s="153" t="str">
        <f>IFERROR(VLOOKUP(AC129,'Fórmulas '!$E$5:$F$9,2,),"")</f>
        <v/>
      </c>
      <c r="AE129" s="63" t="str">
        <f>IFERROR(VLOOKUP(CONCATENATE(AB129,AD129),'Fórmulas '!$J$5:$K$29,2),"")</f>
        <v/>
      </c>
      <c r="AF129" s="222"/>
      <c r="AG129" s="300"/>
      <c r="AH129" s="146"/>
      <c r="AI129" s="303"/>
      <c r="AJ129" s="457"/>
      <c r="AK129" s="221"/>
      <c r="AL129" s="146"/>
      <c r="AM129" s="211"/>
      <c r="AN129" s="211"/>
      <c r="AO129" s="147"/>
      <c r="AP129" s="211"/>
      <c r="AQ129" s="211"/>
      <c r="AR129" s="211"/>
      <c r="AS129" s="391"/>
    </row>
    <row r="130" spans="1:45" s="1" customFormat="1" ht="24" customHeight="1" x14ac:dyDescent="0.25">
      <c r="A130" s="146"/>
      <c r="B130" s="146"/>
      <c r="C130" s="146" t="e">
        <f>VLOOKUP(A130,'Fórmulas '!B156:C178,2,FALSE)</f>
        <v>#N/A</v>
      </c>
      <c r="D130" s="146" t="e">
        <f>VLOOKUP(A130,'Fórmulas '!$F$47:$G$68,2,FALSE)</f>
        <v>#N/A</v>
      </c>
      <c r="E130" s="161"/>
      <c r="F130" s="161"/>
      <c r="G130" s="161"/>
      <c r="H130" s="161"/>
      <c r="I130" s="161"/>
      <c r="J130" s="63"/>
      <c r="K130" s="153" t="str">
        <f>IFERROR(VLOOKUP(J130,'Fórmulas '!$B$5:$C$9,2,),"")</f>
        <v/>
      </c>
      <c r="L130" s="63"/>
      <c r="M130" s="153" t="str">
        <f>IFERROR(VLOOKUP(L130,'Fórmulas '!$E$5:$F$9,2,),"")</f>
        <v/>
      </c>
      <c r="N130" s="147" t="str">
        <f>IFERROR(VLOOKUP(CONCATENATE(K130,M130),'Fórmulas '!$J$5:$K$29,2,),"")</f>
        <v/>
      </c>
      <c r="O130" s="154" t="str">
        <f t="shared" si="2"/>
        <v/>
      </c>
      <c r="P130" s="376"/>
      <c r="Q130" s="63"/>
      <c r="R130" s="77"/>
      <c r="S130" s="147"/>
      <c r="T130" s="63"/>
      <c r="U130" s="155" t="e">
        <f t="array" ref="U130">_xlfn.IFS(T130="Preventivo",25%,T130="Detectivo",15%,T130="Correctivo",10%)</f>
        <v>#N/A</v>
      </c>
      <c r="V130" s="155" t="e">
        <f t="array" ref="V130">_xlfn.IFS(S130="Automático",25%,S130="Manual",15%)</f>
        <v>#N/A</v>
      </c>
      <c r="W130" s="149"/>
      <c r="X130" s="149"/>
      <c r="Y130" s="149"/>
      <c r="Z130" s="156" t="e">
        <f t="shared" si="4"/>
        <v>#VALUE!</v>
      </c>
      <c r="AA130" s="157" t="e">
        <f>IF(Z130&lt;='Fórmulas '!$E$16,'Fórmulas '!$F$16,IF('Gestión de Riesgos '!Z130&lt;='Fórmulas '!$E$17,'Fórmulas '!$F$17,IF('Gestión de Riesgos '!Z130&lt;='Fórmulas '!$E$18,'Fórmulas '!$F$18,IF('Gestión de Riesgos '!Z130&lt;='Fórmulas '!$E$19,'Fórmulas '!$F$19,IF('Gestión de Riesgos '!Z130&lt;='Fórmulas '!$E$20,'Fórmulas '!$F$20)))))</f>
        <v>#VALUE!</v>
      </c>
      <c r="AB130" s="153" t="e">
        <f>IF(AA130&lt;='Fórmulas '!$E$5,'Fórmulas '!$F$5,IF('Gestión de Riesgos '!AA130&lt;='Fórmulas '!$E$6,'Fórmulas '!$F$6,IF('Gestión de Riesgos '!AA130&lt;='Fórmulas '!$E$7,'Fórmulas '!$F$7,IF('Gestión de Riesgos '!AA130&lt;='Fórmulas '!$E$8,'Fórmulas '!$F$8,IF('Gestión de Riesgos '!AA130&lt;='Fórmulas '!$E$9,'Fórmulas '!$F$9)))))</f>
        <v>#VALUE!</v>
      </c>
      <c r="AC130" s="63"/>
      <c r="AD130" s="153" t="str">
        <f>IFERROR(VLOOKUP(AC130,'Fórmulas '!$E$5:$F$9,2,),"")</f>
        <v/>
      </c>
      <c r="AE130" s="63" t="str">
        <f>IFERROR(VLOOKUP(CONCATENATE(AB130,AD130),'Fórmulas '!$J$5:$K$29,2),"")</f>
        <v/>
      </c>
      <c r="AF130" s="222"/>
      <c r="AG130" s="300"/>
      <c r="AH130" s="146"/>
      <c r="AI130" s="303"/>
      <c r="AJ130" s="457"/>
      <c r="AK130" s="221"/>
      <c r="AL130" s="146"/>
      <c r="AM130" s="211"/>
      <c r="AN130" s="211"/>
      <c r="AO130" s="147"/>
      <c r="AP130" s="211"/>
      <c r="AQ130" s="211"/>
      <c r="AR130" s="211"/>
      <c r="AS130" s="391"/>
    </row>
    <row r="131" spans="1:45" s="1" customFormat="1" ht="24" customHeight="1" x14ac:dyDescent="0.25">
      <c r="A131" s="146"/>
      <c r="B131" s="146"/>
      <c r="C131" s="146" t="e">
        <f>VLOOKUP(A131,'Fórmulas '!B157:C179,2,FALSE)</f>
        <v>#N/A</v>
      </c>
      <c r="D131" s="146" t="e">
        <f>VLOOKUP(A131,'Fórmulas '!$F$47:$G$68,2,FALSE)</f>
        <v>#N/A</v>
      </c>
      <c r="E131" s="161"/>
      <c r="F131" s="161"/>
      <c r="G131" s="161"/>
      <c r="H131" s="161"/>
      <c r="I131" s="161"/>
      <c r="J131" s="63"/>
      <c r="K131" s="153" t="str">
        <f>IFERROR(VLOOKUP(J131,'Fórmulas '!$B$5:$C$9,2,),"")</f>
        <v/>
      </c>
      <c r="L131" s="63"/>
      <c r="M131" s="153" t="str">
        <f>IFERROR(VLOOKUP(L131,'Fórmulas '!$E$5:$F$9,2,),"")</f>
        <v/>
      </c>
      <c r="N131" s="147" t="str">
        <f>IFERROR(VLOOKUP(CONCATENATE(K131,M131),'Fórmulas '!$J$5:$K$29,2,),"")</f>
        <v/>
      </c>
      <c r="O131" s="154" t="str">
        <f t="shared" si="2"/>
        <v/>
      </c>
      <c r="P131" s="376"/>
      <c r="Q131" s="63"/>
      <c r="R131" s="77"/>
      <c r="S131" s="147"/>
      <c r="T131" s="63"/>
      <c r="U131" s="155" t="e">
        <f t="array" ref="U131">_xlfn.IFS(T131="Preventivo",25%,T131="Detectivo",15%,T131="Correctivo",10%)</f>
        <v>#N/A</v>
      </c>
      <c r="V131" s="155" t="e">
        <f t="array" ref="V131">_xlfn.IFS(S131="Automático",25%,S131="Manual",15%)</f>
        <v>#N/A</v>
      </c>
      <c r="W131" s="149"/>
      <c r="X131" s="149"/>
      <c r="Y131" s="149"/>
      <c r="Z131" s="156" t="e">
        <f t="shared" si="4"/>
        <v>#VALUE!</v>
      </c>
      <c r="AA131" s="157" t="e">
        <f>IF(Z131&lt;='Fórmulas '!$E$16,'Fórmulas '!$F$16,IF('Gestión de Riesgos '!Z131&lt;='Fórmulas '!$E$17,'Fórmulas '!$F$17,IF('Gestión de Riesgos '!Z131&lt;='Fórmulas '!$E$18,'Fórmulas '!$F$18,IF('Gestión de Riesgos '!Z131&lt;='Fórmulas '!$E$19,'Fórmulas '!$F$19,IF('Gestión de Riesgos '!Z131&lt;='Fórmulas '!$E$20,'Fórmulas '!$F$20)))))</f>
        <v>#VALUE!</v>
      </c>
      <c r="AB131" s="153" t="e">
        <f>IF(AA131&lt;='Fórmulas '!$E$5,'Fórmulas '!$F$5,IF('Gestión de Riesgos '!AA131&lt;='Fórmulas '!$E$6,'Fórmulas '!$F$6,IF('Gestión de Riesgos '!AA131&lt;='Fórmulas '!$E$7,'Fórmulas '!$F$7,IF('Gestión de Riesgos '!AA131&lt;='Fórmulas '!$E$8,'Fórmulas '!$F$8,IF('Gestión de Riesgos '!AA131&lt;='Fórmulas '!$E$9,'Fórmulas '!$F$9)))))</f>
        <v>#VALUE!</v>
      </c>
      <c r="AC131" s="63"/>
      <c r="AD131" s="153" t="str">
        <f>IFERROR(VLOOKUP(AC131,'Fórmulas '!$E$5:$F$9,2,),"")</f>
        <v/>
      </c>
      <c r="AE131" s="63" t="str">
        <f>IFERROR(VLOOKUP(CONCATENATE(AB131,AD131),'Fórmulas '!$J$5:$K$29,2),"")</f>
        <v/>
      </c>
      <c r="AF131" s="222"/>
      <c r="AG131" s="300"/>
      <c r="AH131" s="146"/>
      <c r="AI131" s="303"/>
      <c r="AJ131" s="457"/>
      <c r="AK131" s="221"/>
      <c r="AL131" s="146"/>
      <c r="AM131" s="211"/>
      <c r="AN131" s="211"/>
      <c r="AO131" s="147"/>
      <c r="AP131" s="211"/>
      <c r="AQ131" s="211"/>
      <c r="AR131" s="211"/>
      <c r="AS131" s="391"/>
    </row>
    <row r="132" spans="1:45" s="1" customFormat="1" ht="24" customHeight="1" x14ac:dyDescent="0.25">
      <c r="A132" s="146"/>
      <c r="B132" s="146"/>
      <c r="C132" s="146" t="e">
        <f>VLOOKUP(A132,'Fórmulas '!B158:C180,2,FALSE)</f>
        <v>#N/A</v>
      </c>
      <c r="D132" s="146" t="e">
        <f>VLOOKUP(A132,'Fórmulas '!$F$47:$G$68,2,FALSE)</f>
        <v>#N/A</v>
      </c>
      <c r="E132" s="161"/>
      <c r="F132" s="161"/>
      <c r="G132" s="161"/>
      <c r="H132" s="161"/>
      <c r="I132" s="161"/>
      <c r="J132" s="63"/>
      <c r="K132" s="153" t="str">
        <f>IFERROR(VLOOKUP(J132,'Fórmulas '!$B$5:$C$9,2,),"")</f>
        <v/>
      </c>
      <c r="L132" s="63"/>
      <c r="M132" s="153" t="str">
        <f>IFERROR(VLOOKUP(L132,'Fórmulas '!$E$5:$F$9,2,),"")</f>
        <v/>
      </c>
      <c r="N132" s="147" t="str">
        <f>IFERROR(VLOOKUP(CONCATENATE(K132,M132),'Fórmulas '!$J$5:$K$29,2,),"")</f>
        <v/>
      </c>
      <c r="O132" s="154" t="str">
        <f t="shared" si="2"/>
        <v/>
      </c>
      <c r="P132" s="376"/>
      <c r="Q132" s="63"/>
      <c r="R132" s="77"/>
      <c r="S132" s="147"/>
      <c r="T132" s="63"/>
      <c r="U132" s="155" t="e">
        <f t="array" ref="U132">_xlfn.IFS(T132="Preventivo",25%,T132="Detectivo",15%,T132="Correctivo",10%)</f>
        <v>#N/A</v>
      </c>
      <c r="V132" s="155" t="e">
        <f t="array" ref="V132">_xlfn.IFS(S132="Automático",25%,S132="Manual",15%)</f>
        <v>#N/A</v>
      </c>
      <c r="W132" s="149"/>
      <c r="X132" s="149"/>
      <c r="Y132" s="149"/>
      <c r="Z132" s="156" t="e">
        <f t="shared" si="4"/>
        <v>#VALUE!</v>
      </c>
      <c r="AA132" s="157" t="e">
        <f>IF(Z132&lt;='Fórmulas '!$E$16,'Fórmulas '!$F$16,IF('Gestión de Riesgos '!Z132&lt;='Fórmulas '!$E$17,'Fórmulas '!$F$17,IF('Gestión de Riesgos '!Z132&lt;='Fórmulas '!$E$18,'Fórmulas '!$F$18,IF('Gestión de Riesgos '!Z132&lt;='Fórmulas '!$E$19,'Fórmulas '!$F$19,IF('Gestión de Riesgos '!Z132&lt;='Fórmulas '!$E$20,'Fórmulas '!$F$20)))))</f>
        <v>#VALUE!</v>
      </c>
      <c r="AB132" s="153" t="e">
        <f>IF(AA132&lt;='Fórmulas '!$E$5,'Fórmulas '!$F$5,IF('Gestión de Riesgos '!AA132&lt;='Fórmulas '!$E$6,'Fórmulas '!$F$6,IF('Gestión de Riesgos '!AA132&lt;='Fórmulas '!$E$7,'Fórmulas '!$F$7,IF('Gestión de Riesgos '!AA132&lt;='Fórmulas '!$E$8,'Fórmulas '!$F$8,IF('Gestión de Riesgos '!AA132&lt;='Fórmulas '!$E$9,'Fórmulas '!$F$9)))))</f>
        <v>#VALUE!</v>
      </c>
      <c r="AC132" s="63"/>
      <c r="AD132" s="153" t="str">
        <f>IFERROR(VLOOKUP(AC132,'Fórmulas '!$E$5:$F$9,2,),"")</f>
        <v/>
      </c>
      <c r="AE132" s="63" t="str">
        <f>IFERROR(VLOOKUP(CONCATENATE(AB132,AD132),'Fórmulas '!$J$5:$K$29,2),"")</f>
        <v/>
      </c>
      <c r="AF132" s="222"/>
      <c r="AG132" s="300"/>
      <c r="AH132" s="146"/>
      <c r="AI132" s="303"/>
      <c r="AJ132" s="457"/>
      <c r="AK132" s="221"/>
      <c r="AL132" s="146"/>
      <c r="AM132" s="211"/>
      <c r="AN132" s="211"/>
      <c r="AO132" s="147"/>
      <c r="AP132" s="211"/>
      <c r="AQ132" s="211"/>
      <c r="AR132" s="211"/>
      <c r="AS132" s="391"/>
    </row>
    <row r="133" spans="1:45" s="1" customFormat="1" ht="24" customHeight="1" x14ac:dyDescent="0.25">
      <c r="A133" s="146"/>
      <c r="B133" s="146"/>
      <c r="C133" s="146" t="e">
        <f>VLOOKUP(A133,'Fórmulas '!B159:C181,2,FALSE)</f>
        <v>#N/A</v>
      </c>
      <c r="D133" s="146" t="e">
        <f>VLOOKUP(A133,'Fórmulas '!$F$47:$G$68,2,FALSE)</f>
        <v>#N/A</v>
      </c>
      <c r="E133" s="161"/>
      <c r="F133" s="161"/>
      <c r="G133" s="161"/>
      <c r="H133" s="161"/>
      <c r="I133" s="161"/>
      <c r="J133" s="63"/>
      <c r="K133" s="153" t="str">
        <f>IFERROR(VLOOKUP(J133,'Fórmulas '!$B$5:$C$9,2,),"")</f>
        <v/>
      </c>
      <c r="L133" s="63"/>
      <c r="M133" s="153" t="str">
        <f>IFERROR(VLOOKUP(L133,'Fórmulas '!$E$5:$F$9,2,),"")</f>
        <v/>
      </c>
      <c r="N133" s="147" t="str">
        <f>IFERROR(VLOOKUP(CONCATENATE(K133,M133),'Fórmulas '!$J$5:$K$29,2,),"")</f>
        <v/>
      </c>
      <c r="O133" s="154" t="str">
        <f t="shared" si="2"/>
        <v/>
      </c>
      <c r="P133" s="376"/>
      <c r="Q133" s="63"/>
      <c r="R133" s="77"/>
      <c r="S133" s="147"/>
      <c r="T133" s="63"/>
      <c r="U133" s="155" t="e">
        <f t="array" ref="U133">_xlfn.IFS(T133="Preventivo",25%,T133="Detectivo",15%,T133="Correctivo",10%)</f>
        <v>#N/A</v>
      </c>
      <c r="V133" s="155" t="e">
        <f t="array" ref="V133">_xlfn.IFS(S133="Automático",25%,S133="Manual",15%)</f>
        <v>#N/A</v>
      </c>
      <c r="W133" s="149"/>
      <c r="X133" s="149"/>
      <c r="Y133" s="149"/>
      <c r="Z133" s="156" t="e">
        <f t="shared" si="4"/>
        <v>#VALUE!</v>
      </c>
      <c r="AA133" s="157" t="e">
        <f>IF(Z133&lt;='Fórmulas '!$E$16,'Fórmulas '!$F$16,IF('Gestión de Riesgos '!Z133&lt;='Fórmulas '!$E$17,'Fórmulas '!$F$17,IF('Gestión de Riesgos '!Z133&lt;='Fórmulas '!$E$18,'Fórmulas '!$F$18,IF('Gestión de Riesgos '!Z133&lt;='Fórmulas '!$E$19,'Fórmulas '!$F$19,IF('Gestión de Riesgos '!Z133&lt;='Fórmulas '!$E$20,'Fórmulas '!$F$20)))))</f>
        <v>#VALUE!</v>
      </c>
      <c r="AB133" s="153" t="e">
        <f>IF(AA133&lt;='Fórmulas '!$E$5,'Fórmulas '!$F$5,IF('Gestión de Riesgos '!AA133&lt;='Fórmulas '!$E$6,'Fórmulas '!$F$6,IF('Gestión de Riesgos '!AA133&lt;='Fórmulas '!$E$7,'Fórmulas '!$F$7,IF('Gestión de Riesgos '!AA133&lt;='Fórmulas '!$E$8,'Fórmulas '!$F$8,IF('Gestión de Riesgos '!AA133&lt;='Fórmulas '!$E$9,'Fórmulas '!$F$9)))))</f>
        <v>#VALUE!</v>
      </c>
      <c r="AC133" s="63"/>
      <c r="AD133" s="153" t="str">
        <f>IFERROR(VLOOKUP(AC133,'Fórmulas '!$E$5:$F$9,2,),"")</f>
        <v/>
      </c>
      <c r="AE133" s="63" t="str">
        <f>IFERROR(VLOOKUP(CONCATENATE(AB133,AD133),'Fórmulas '!$J$5:$K$29,2),"")</f>
        <v/>
      </c>
      <c r="AF133" s="222"/>
      <c r="AG133" s="300"/>
      <c r="AH133" s="146"/>
      <c r="AI133" s="303"/>
      <c r="AJ133" s="457"/>
      <c r="AK133" s="221"/>
      <c r="AL133" s="146"/>
      <c r="AM133" s="211"/>
      <c r="AN133" s="211"/>
      <c r="AO133" s="147"/>
      <c r="AP133" s="211"/>
      <c r="AQ133" s="211"/>
      <c r="AR133" s="211"/>
      <c r="AS133" s="402"/>
    </row>
    <row r="134" spans="1:45" s="1" customFormat="1" ht="24" customHeight="1" x14ac:dyDescent="0.25">
      <c r="A134" s="146"/>
      <c r="B134" s="146"/>
      <c r="C134" s="146" t="e">
        <f>VLOOKUP(A134,'Fórmulas '!B160:C182,2,FALSE)</f>
        <v>#N/A</v>
      </c>
      <c r="D134" s="146" t="e">
        <f>VLOOKUP(A134,'Fórmulas '!$F$47:$G$68,2,FALSE)</f>
        <v>#N/A</v>
      </c>
      <c r="E134" s="161"/>
      <c r="F134" s="161"/>
      <c r="G134" s="161"/>
      <c r="H134" s="161"/>
      <c r="I134" s="161"/>
      <c r="J134" s="63"/>
      <c r="K134" s="153" t="str">
        <f>IFERROR(VLOOKUP(J134,'Fórmulas '!$B$5:$C$9,2,),"")</f>
        <v/>
      </c>
      <c r="L134" s="63"/>
      <c r="M134" s="153" t="str">
        <f>IFERROR(VLOOKUP(L134,'Fórmulas '!$E$5:$F$9,2,),"")</f>
        <v/>
      </c>
      <c r="N134" s="147" t="str">
        <f>IFERROR(VLOOKUP(CONCATENATE(K134,M134),'Fórmulas '!$J$5:$K$29,2,),"")</f>
        <v/>
      </c>
      <c r="O134" s="154" t="str">
        <f t="shared" si="2"/>
        <v/>
      </c>
      <c r="P134" s="376"/>
      <c r="Q134" s="63"/>
      <c r="R134" s="63"/>
      <c r="S134" s="147"/>
      <c r="T134" s="63"/>
      <c r="U134" s="155" t="e">
        <f t="array" ref="U134">_xlfn.IFS(T134="Preventivo",25%,T134="Detectivo",15%,T134="Correctivo",10%)</f>
        <v>#N/A</v>
      </c>
      <c r="V134" s="155" t="e">
        <f t="array" ref="V134">_xlfn.IFS(S134="Automático",25%,S134="Manual",15%)</f>
        <v>#N/A</v>
      </c>
      <c r="W134" s="149"/>
      <c r="X134" s="149"/>
      <c r="Y134" s="149"/>
      <c r="Z134" s="156" t="e">
        <f t="shared" si="4"/>
        <v>#VALUE!</v>
      </c>
      <c r="AA134" s="157" t="e">
        <f>IF(Z134&lt;='Fórmulas '!$E$16,'Fórmulas '!$F$16,IF('Gestión de Riesgos '!Z134&lt;='Fórmulas '!$E$17,'Fórmulas '!$F$17,IF('Gestión de Riesgos '!Z134&lt;='Fórmulas '!$E$18,'Fórmulas '!$F$18,IF('Gestión de Riesgos '!Z134&lt;='Fórmulas '!$E$19,'Fórmulas '!$F$19,IF('Gestión de Riesgos '!Z134&lt;='Fórmulas '!$E$20,'Fórmulas '!$F$20)))))</f>
        <v>#VALUE!</v>
      </c>
      <c r="AB134" s="153" t="e">
        <f>IF(AA134&lt;='Fórmulas '!$E$5,'Fórmulas '!$F$5,IF('Gestión de Riesgos '!AA134&lt;='Fórmulas '!$E$6,'Fórmulas '!$F$6,IF('Gestión de Riesgos '!AA134&lt;='Fórmulas '!$E$7,'Fórmulas '!$F$7,IF('Gestión de Riesgos '!AA134&lt;='Fórmulas '!$E$8,'Fórmulas '!$F$8,IF('Gestión de Riesgos '!AA134&lt;='Fórmulas '!$E$9,'Fórmulas '!$F$9)))))</f>
        <v>#VALUE!</v>
      </c>
      <c r="AC134" s="63"/>
      <c r="AD134" s="153" t="str">
        <f>IFERROR(VLOOKUP(AC134,'Fórmulas '!$E$5:$F$9,2,),"")</f>
        <v/>
      </c>
      <c r="AE134" s="63" t="str">
        <f>IFERROR(VLOOKUP(CONCATENATE(AB134,AD134),'Fórmulas '!$J$5:$K$29,2),"")</f>
        <v/>
      </c>
      <c r="AF134" s="222"/>
      <c r="AG134" s="300"/>
      <c r="AH134" s="146"/>
      <c r="AI134" s="303"/>
      <c r="AJ134" s="457"/>
      <c r="AK134" s="221"/>
      <c r="AL134" s="146"/>
      <c r="AM134" s="211"/>
      <c r="AN134" s="211"/>
      <c r="AO134" s="147"/>
      <c r="AP134" s="211"/>
      <c r="AQ134" s="211"/>
      <c r="AR134" s="221"/>
      <c r="AS134" s="391"/>
    </row>
    <row r="135" spans="1:45" s="1" customFormat="1" ht="24" customHeight="1" x14ac:dyDescent="0.25">
      <c r="A135" s="147"/>
      <c r="B135" s="146"/>
      <c r="C135" s="146" t="e">
        <f>VLOOKUP(A135,'Fórmulas '!B161:C183,2,FALSE)</f>
        <v>#N/A</v>
      </c>
      <c r="D135" s="146" t="e">
        <f>VLOOKUP(A135,'Fórmulas '!$F$47:$G$68,2,FALSE)</f>
        <v>#N/A</v>
      </c>
      <c r="E135" s="263"/>
      <c r="F135" s="403"/>
      <c r="G135" s="403"/>
      <c r="H135" s="403"/>
      <c r="I135" s="404"/>
      <c r="J135" s="63"/>
      <c r="K135" s="153" t="str">
        <f>IFERROR(VLOOKUP(J135,'Fórmulas '!$B$5:$C$9,2,),"")</f>
        <v/>
      </c>
      <c r="L135" s="63"/>
      <c r="M135" s="153" t="str">
        <f>IFERROR(VLOOKUP(L135,'Fórmulas '!$E$5:$F$9,2,),"")</f>
        <v/>
      </c>
      <c r="N135" s="142" t="str">
        <f>IFERROR(VLOOKUP(CONCATENATE(K135,M135),'Fórmulas '!$J$5:$K$29,2,),"")</f>
        <v/>
      </c>
      <c r="O135" s="143" t="str">
        <f t="shared" si="2"/>
        <v/>
      </c>
      <c r="P135" s="405"/>
      <c r="Q135" s="158"/>
      <c r="R135" s="159"/>
      <c r="S135" s="147"/>
      <c r="T135" s="63"/>
      <c r="U135" s="155" t="e">
        <f t="array" ref="U135">_xlfn.IFS(T135="Preventivo",25%,T135="Detectivo",15%,T135="Correctivo",10%)</f>
        <v>#N/A</v>
      </c>
      <c r="V135" s="155" t="e">
        <f t="array" ref="V135">_xlfn.IFS(S135="Automático",25%,S135="Manual",15%)</f>
        <v>#N/A</v>
      </c>
      <c r="W135" s="149"/>
      <c r="X135" s="149"/>
      <c r="Y135" s="149"/>
      <c r="Z135" s="156" t="e">
        <f t="shared" si="4"/>
        <v>#VALUE!</v>
      </c>
      <c r="AA135" s="157" t="e">
        <f>IF(Z135&lt;='Fórmulas '!$E$16,'Fórmulas '!$F$16,IF('Gestión de Riesgos '!Z135&lt;='Fórmulas '!$E$17,'Fórmulas '!$F$17,IF('Gestión de Riesgos '!Z135&lt;='Fórmulas '!$E$18,'Fórmulas '!$F$18,IF('Gestión de Riesgos '!Z135&lt;='Fórmulas '!$E$19,'Fórmulas '!$F$19,IF('Gestión de Riesgos '!Z135&lt;='Fórmulas '!$E$20,'Fórmulas '!$F$20)))))</f>
        <v>#VALUE!</v>
      </c>
      <c r="AB135" s="153" t="e">
        <f>IF(AA135&lt;='Fórmulas '!$E$5,'Fórmulas '!$F$5,IF('Gestión de Riesgos '!AA135&lt;='Fórmulas '!$E$6,'Fórmulas '!$F$6,IF('Gestión de Riesgos '!AA135&lt;='Fórmulas '!$E$7,'Fórmulas '!$F$7,IF('Gestión de Riesgos '!AA135&lt;='Fórmulas '!$E$8,'Fórmulas '!$F$8,IF('Gestión de Riesgos '!AA135&lt;='Fórmulas '!$E$9,'Fórmulas '!$F$9)))))</f>
        <v>#VALUE!</v>
      </c>
      <c r="AC135" s="63"/>
      <c r="AD135" s="153" t="str">
        <f>IFERROR(VLOOKUP(AC135,'Fórmulas '!$E$5:$F$9,2,),"")</f>
        <v/>
      </c>
      <c r="AE135" s="63" t="str">
        <f>IFERROR(VLOOKUP(CONCATENATE(AB135,AD135),'Fórmulas '!$J$5:$K$29,2),"")</f>
        <v/>
      </c>
      <c r="AF135" s="222"/>
      <c r="AG135" s="222"/>
      <c r="AH135" s="63"/>
      <c r="AI135" s="304"/>
      <c r="AJ135" s="458"/>
      <c r="AK135" s="304"/>
      <c r="AL135" s="63"/>
      <c r="AM135" s="158"/>
      <c r="AN135" s="63"/>
      <c r="AO135" s="63"/>
      <c r="AP135" s="63"/>
      <c r="AQ135" s="63"/>
      <c r="AR135" s="222"/>
      <c r="AS135" s="391"/>
    </row>
    <row r="136" spans="1:45" s="1" customFormat="1" ht="24" customHeight="1" x14ac:dyDescent="0.25">
      <c r="A136" s="147"/>
      <c r="B136" s="146"/>
      <c r="C136" s="146" t="e">
        <f>VLOOKUP(A136,'Fórmulas '!B162:C184,2,FALSE)</f>
        <v>#N/A</v>
      </c>
      <c r="D136" s="146" t="e">
        <f>VLOOKUP(A136,'Fórmulas '!$F$47:$G$68,2,FALSE)</f>
        <v>#N/A</v>
      </c>
      <c r="E136" s="263"/>
      <c r="F136" s="146"/>
      <c r="G136" s="147"/>
      <c r="H136" s="147"/>
      <c r="I136" s="147"/>
      <c r="J136" s="63"/>
      <c r="K136" s="153" t="str">
        <f>IFERROR(VLOOKUP(J136,'Fórmulas '!$B$5:$C$9,2,),"")</f>
        <v/>
      </c>
      <c r="L136" s="63"/>
      <c r="M136" s="153" t="str">
        <f>IFERROR(VLOOKUP(L136,'Fórmulas '!$E$5:$F$9,2,),"")</f>
        <v/>
      </c>
      <c r="N136" s="142" t="str">
        <f>IFERROR(VLOOKUP(CONCATENATE(K136,M136),'Fórmulas '!$J$5:$K$29,2,),"")</f>
        <v/>
      </c>
      <c r="O136" s="143" t="str">
        <f t="shared" si="2"/>
        <v/>
      </c>
      <c r="P136" s="77"/>
      <c r="Q136" s="63"/>
      <c r="R136" s="406"/>
      <c r="S136" s="147"/>
      <c r="T136" s="63"/>
      <c r="U136" s="155" t="e">
        <f t="array" ref="U136">_xlfn.IFS(T136="Preventivo",25%,T136="Detectivo",15%,T136="Correctivo",10%)</f>
        <v>#N/A</v>
      </c>
      <c r="V136" s="155" t="e">
        <f t="array" ref="V136">_xlfn.IFS(S136="Automático",25%,S136="Manual",15%)</f>
        <v>#N/A</v>
      </c>
      <c r="W136" s="149"/>
      <c r="X136" s="149"/>
      <c r="Y136" s="149"/>
      <c r="Z136" s="156" t="e">
        <f t="shared" si="4"/>
        <v>#VALUE!</v>
      </c>
      <c r="AA136" s="157" t="e">
        <f>IF(Z136&lt;='Fórmulas '!$E$16,'Fórmulas '!$F$16,IF('Gestión de Riesgos '!Z136&lt;='Fórmulas '!$E$17,'Fórmulas '!$F$17,IF('Gestión de Riesgos '!Z136&lt;='Fórmulas '!$E$18,'Fórmulas '!$F$18,IF('Gestión de Riesgos '!Z136&lt;='Fórmulas '!$E$19,'Fórmulas '!$F$19,IF('Gestión de Riesgos '!Z136&lt;='Fórmulas '!$E$20,'Fórmulas '!$F$20)))))</f>
        <v>#VALUE!</v>
      </c>
      <c r="AB136" s="153" t="e">
        <f>IF(AA136&lt;='Fórmulas '!$E$5,'Fórmulas '!$F$5,IF('Gestión de Riesgos '!AA136&lt;='Fórmulas '!$E$6,'Fórmulas '!$F$6,IF('Gestión de Riesgos '!AA136&lt;='Fórmulas '!$E$7,'Fórmulas '!$F$7,IF('Gestión de Riesgos '!AA136&lt;='Fórmulas '!$E$8,'Fórmulas '!$F$8,IF('Gestión de Riesgos '!AA136&lt;='Fórmulas '!$E$9,'Fórmulas '!$F$9)))))</f>
        <v>#VALUE!</v>
      </c>
      <c r="AC136" s="63"/>
      <c r="AD136" s="153" t="str">
        <f>IFERROR(VLOOKUP(AC136,'Fórmulas '!$E$5:$F$9,2,),"")</f>
        <v/>
      </c>
      <c r="AE136" s="63" t="str">
        <f>IFERROR(VLOOKUP(CONCATENATE(AB136,AD136),'Fórmulas '!$J$5:$K$29,2),"")</f>
        <v/>
      </c>
      <c r="AF136" s="222"/>
      <c r="AG136" s="222"/>
      <c r="AH136" s="63"/>
      <c r="AI136" s="304"/>
      <c r="AJ136" s="458"/>
      <c r="AK136" s="304"/>
      <c r="AL136" s="63"/>
      <c r="AM136" s="158"/>
      <c r="AN136" s="63"/>
      <c r="AO136" s="63"/>
      <c r="AP136" s="63"/>
      <c r="AQ136" s="63"/>
      <c r="AR136" s="222"/>
      <c r="AS136" s="391"/>
    </row>
    <row r="137" spans="1:45" s="1" customFormat="1" ht="24" customHeight="1" x14ac:dyDescent="0.25">
      <c r="A137" s="147"/>
      <c r="B137" s="146"/>
      <c r="C137" s="146" t="e">
        <f>VLOOKUP(A137,'Fórmulas '!B163:C185,2,FALSE)</f>
        <v>#N/A</v>
      </c>
      <c r="D137" s="146" t="e">
        <f>VLOOKUP(A137,'Fórmulas '!$F$47:$G$68,2,FALSE)</f>
        <v>#N/A</v>
      </c>
      <c r="E137" s="407"/>
      <c r="F137" s="142"/>
      <c r="G137" s="208"/>
      <c r="H137" s="208"/>
      <c r="I137" s="408"/>
      <c r="J137" s="63"/>
      <c r="K137" s="153" t="str">
        <f>IFERROR(VLOOKUP(J137,'Fórmulas '!$B$5:$C$9,2,),"")</f>
        <v/>
      </c>
      <c r="L137" s="63"/>
      <c r="M137" s="153" t="str">
        <f>IFERROR(VLOOKUP(L137,'Fórmulas '!$E$5:$F$9,2,),"")</f>
        <v/>
      </c>
      <c r="N137" s="142" t="str">
        <f>IFERROR(VLOOKUP(CONCATENATE(K137,M137),'Fórmulas '!$J$5:$K$29,2,),"")</f>
        <v/>
      </c>
      <c r="O137" s="143" t="str">
        <f t="shared" si="2"/>
        <v/>
      </c>
      <c r="P137" s="167"/>
      <c r="Q137" s="196"/>
      <c r="R137" s="167"/>
      <c r="S137" s="147"/>
      <c r="T137" s="63"/>
      <c r="U137" s="155" t="e">
        <f t="array" ref="U137">_xlfn.IFS(T137="Preventivo",25%,T137="Detectivo",15%,T137="Correctivo",10%)</f>
        <v>#N/A</v>
      </c>
      <c r="V137" s="155" t="e">
        <f t="array" ref="V137">_xlfn.IFS(S137="Automático",25%,S137="Manual",15%)</f>
        <v>#N/A</v>
      </c>
      <c r="W137" s="149"/>
      <c r="X137" s="149"/>
      <c r="Y137" s="149"/>
      <c r="Z137" s="156" t="e">
        <f t="shared" si="4"/>
        <v>#VALUE!</v>
      </c>
      <c r="AA137" s="157" t="e">
        <f>IF(Z137&lt;='Fórmulas '!$E$16,'Fórmulas '!$F$16,IF('Gestión de Riesgos '!Z137&lt;='Fórmulas '!$E$17,'Fórmulas '!$F$17,IF('Gestión de Riesgos '!Z137&lt;='Fórmulas '!$E$18,'Fórmulas '!$F$18,IF('Gestión de Riesgos '!Z137&lt;='Fórmulas '!$E$19,'Fórmulas '!$F$19,IF('Gestión de Riesgos '!Z137&lt;='Fórmulas '!$E$20,'Fórmulas '!$F$20)))))</f>
        <v>#VALUE!</v>
      </c>
      <c r="AB137" s="153" t="e">
        <f>IF(AA137&lt;='Fórmulas '!$E$5,'Fórmulas '!$F$5,IF('Gestión de Riesgos '!AA137&lt;='Fórmulas '!$E$6,'Fórmulas '!$F$6,IF('Gestión de Riesgos '!AA137&lt;='Fórmulas '!$E$7,'Fórmulas '!$F$7,IF('Gestión de Riesgos '!AA137&lt;='Fórmulas '!$E$8,'Fórmulas '!$F$8,IF('Gestión de Riesgos '!AA137&lt;='Fórmulas '!$E$9,'Fórmulas '!$F$9)))))</f>
        <v>#VALUE!</v>
      </c>
      <c r="AC137" s="63"/>
      <c r="AD137" s="153" t="str">
        <f>IFERROR(VLOOKUP(AC137,'Fórmulas '!$E$5:$F$9,2,),"")</f>
        <v/>
      </c>
      <c r="AE137" s="63" t="str">
        <f>IFERROR(VLOOKUP(CONCATENATE(AB137,AD137),'Fórmulas '!$J$5:$K$29,2),"")</f>
        <v/>
      </c>
      <c r="AF137" s="222"/>
      <c r="AG137" s="222"/>
      <c r="AH137" s="63"/>
      <c r="AI137" s="304"/>
      <c r="AJ137" s="458"/>
      <c r="AK137" s="304"/>
      <c r="AL137" s="63"/>
      <c r="AM137" s="158"/>
      <c r="AN137" s="63"/>
      <c r="AO137" s="63"/>
      <c r="AP137" s="63"/>
      <c r="AQ137" s="63"/>
      <c r="AR137" s="222"/>
      <c r="AS137" s="391"/>
    </row>
    <row r="138" spans="1:45" s="1" customFormat="1" ht="24" customHeight="1" x14ac:dyDescent="0.25">
      <c r="A138" s="147"/>
      <c r="B138" s="146"/>
      <c r="C138" s="146" t="e">
        <f>VLOOKUP(A138,'Fórmulas '!B164:C186,2,FALSE)</f>
        <v>#N/A</v>
      </c>
      <c r="D138" s="146" t="e">
        <f>VLOOKUP(A138,'Fórmulas '!$F$47:$G$68,2,FALSE)</f>
        <v>#N/A</v>
      </c>
      <c r="E138" s="263"/>
      <c r="F138" s="146"/>
      <c r="G138" s="147"/>
      <c r="H138" s="147"/>
      <c r="I138" s="404"/>
      <c r="J138" s="63"/>
      <c r="K138" s="153" t="str">
        <f>IFERROR(VLOOKUP(J138,'Fórmulas '!$B$5:$C$9,2,),"")</f>
        <v/>
      </c>
      <c r="L138" s="63"/>
      <c r="M138" s="153" t="str">
        <f>IFERROR(VLOOKUP(L138,'Fórmulas '!$E$5:$F$9,2,),"")</f>
        <v/>
      </c>
      <c r="N138" s="142" t="str">
        <f>IFERROR(VLOOKUP(CONCATENATE(K138,M138),'Fórmulas '!$J$5:$K$29,2,),"")</f>
        <v/>
      </c>
      <c r="O138" s="143" t="str">
        <f t="shared" si="2"/>
        <v/>
      </c>
      <c r="P138" s="77"/>
      <c r="Q138" s="158"/>
      <c r="R138" s="159"/>
      <c r="S138" s="147"/>
      <c r="T138" s="63"/>
      <c r="U138" s="155" t="e">
        <f t="array" ref="U138">_xlfn.IFS(T138="Preventivo",25%,T138="Detectivo",15%,T138="Correctivo",10%)</f>
        <v>#N/A</v>
      </c>
      <c r="V138" s="155" t="e">
        <f t="array" ref="V138">_xlfn.IFS(S138="Automático",25%,S138="Manual",15%)</f>
        <v>#N/A</v>
      </c>
      <c r="W138" s="149"/>
      <c r="X138" s="149"/>
      <c r="Y138" s="149"/>
      <c r="Z138" s="156" t="e">
        <f t="shared" si="4"/>
        <v>#VALUE!</v>
      </c>
      <c r="AA138" s="157" t="e">
        <f>IF(Z138&lt;='Fórmulas '!$E$16,'Fórmulas '!$F$16,IF('Gestión de Riesgos '!Z138&lt;='Fórmulas '!$E$17,'Fórmulas '!$F$17,IF('Gestión de Riesgos '!Z138&lt;='Fórmulas '!$E$18,'Fórmulas '!$F$18,IF('Gestión de Riesgos '!Z138&lt;='Fórmulas '!$E$19,'Fórmulas '!$F$19,IF('Gestión de Riesgos '!Z138&lt;='Fórmulas '!$E$20,'Fórmulas '!$F$20)))))</f>
        <v>#VALUE!</v>
      </c>
      <c r="AB138" s="153" t="e">
        <f>IF(AA138&lt;='Fórmulas '!$E$5,'Fórmulas '!$F$5,IF('Gestión de Riesgos '!AA138&lt;='Fórmulas '!$E$6,'Fórmulas '!$F$6,IF('Gestión de Riesgos '!AA138&lt;='Fórmulas '!$E$7,'Fórmulas '!$F$7,IF('Gestión de Riesgos '!AA138&lt;='Fórmulas '!$E$8,'Fórmulas '!$F$8,IF('Gestión de Riesgos '!AA138&lt;='Fórmulas '!$E$9,'Fórmulas '!$F$9)))))</f>
        <v>#VALUE!</v>
      </c>
      <c r="AC138" s="63"/>
      <c r="AD138" s="153" t="str">
        <f>IFERROR(VLOOKUP(AC138,'Fórmulas '!$E$5:$F$9,2,),"")</f>
        <v/>
      </c>
      <c r="AE138" s="63" t="str">
        <f>IFERROR(VLOOKUP(CONCATENATE(AB138,AD138),'Fórmulas '!$J$5:$K$29,2),"")</f>
        <v/>
      </c>
      <c r="AF138" s="222"/>
      <c r="AG138" s="222"/>
      <c r="AH138" s="63"/>
      <c r="AI138" s="304"/>
      <c r="AJ138" s="458"/>
      <c r="AK138" s="304"/>
      <c r="AL138" s="63"/>
      <c r="AM138" s="158"/>
      <c r="AN138" s="63"/>
      <c r="AO138" s="63"/>
      <c r="AP138" s="63"/>
      <c r="AQ138" s="63"/>
      <c r="AR138" s="222"/>
      <c r="AS138" s="391"/>
    </row>
    <row r="139" spans="1:45" s="1" customFormat="1" ht="24" customHeight="1" x14ac:dyDescent="0.25">
      <c r="A139" s="147"/>
      <c r="B139" s="146"/>
      <c r="C139" s="146" t="e">
        <f>VLOOKUP(A139,'Fórmulas '!B165:C187,2,FALSE)</f>
        <v>#N/A</v>
      </c>
      <c r="D139" s="146" t="e">
        <f>VLOOKUP(A139,'Fórmulas '!$F$47:$G$68,2,FALSE)</f>
        <v>#N/A</v>
      </c>
      <c r="E139" s="263"/>
      <c r="F139" s="409"/>
      <c r="G139" s="409"/>
      <c r="H139" s="409"/>
      <c r="I139" s="409"/>
      <c r="J139" s="63"/>
      <c r="K139" s="153" t="str">
        <f>IFERROR(VLOOKUP(J139,'Fórmulas '!$B$5:$C$9,2,),"")</f>
        <v/>
      </c>
      <c r="L139" s="63"/>
      <c r="M139" s="153" t="str">
        <f>IFERROR(VLOOKUP(L139,'Fórmulas '!$E$5:$F$9,2,),"")</f>
        <v/>
      </c>
      <c r="N139" s="142" t="str">
        <f>IFERROR(VLOOKUP(CONCATENATE(K139,M139),'Fórmulas '!$J$5:$K$29,2,),"")</f>
        <v/>
      </c>
      <c r="O139" s="143" t="str">
        <f t="shared" si="2"/>
        <v/>
      </c>
      <c r="P139" s="409"/>
      <c r="Q139" s="160"/>
      <c r="R139" s="160"/>
      <c r="S139" s="147"/>
      <c r="T139" s="63"/>
      <c r="U139" s="155" t="e">
        <f t="array" ref="U139">_xlfn.IFS(T139="Preventivo",25%,T139="Detectivo",15%,T139="Correctivo",10%)</f>
        <v>#N/A</v>
      </c>
      <c r="V139" s="155" t="e">
        <f t="array" ref="V139">_xlfn.IFS(S139="Automático",25%,S139="Manual",15%)</f>
        <v>#N/A</v>
      </c>
      <c r="W139" s="149"/>
      <c r="X139" s="149"/>
      <c r="Y139" s="149"/>
      <c r="Z139" s="156" t="e">
        <f t="shared" si="4"/>
        <v>#VALUE!</v>
      </c>
      <c r="AA139" s="157" t="e">
        <f>IF(Z139&lt;='Fórmulas '!$E$16,'Fórmulas '!$F$16,IF('Gestión de Riesgos '!Z139&lt;='Fórmulas '!$E$17,'Fórmulas '!$F$17,IF('Gestión de Riesgos '!Z139&lt;='Fórmulas '!$E$18,'Fórmulas '!$F$18,IF('Gestión de Riesgos '!Z139&lt;='Fórmulas '!$E$19,'Fórmulas '!$F$19,IF('Gestión de Riesgos '!Z139&lt;='Fórmulas '!$E$20,'Fórmulas '!$F$20)))))</f>
        <v>#VALUE!</v>
      </c>
      <c r="AB139" s="153" t="e">
        <f>IF(AA139&lt;='Fórmulas '!$E$5,'Fórmulas '!$F$5,IF('Gestión de Riesgos '!AA139&lt;='Fórmulas '!$E$6,'Fórmulas '!$F$6,IF('Gestión de Riesgos '!AA139&lt;='Fórmulas '!$E$7,'Fórmulas '!$F$7,IF('Gestión de Riesgos '!AA139&lt;='Fórmulas '!$E$8,'Fórmulas '!$F$8,IF('Gestión de Riesgos '!AA139&lt;='Fórmulas '!$E$9,'Fórmulas '!$F$9)))))</f>
        <v>#VALUE!</v>
      </c>
      <c r="AC139" s="63"/>
      <c r="AD139" s="153" t="str">
        <f>IFERROR(VLOOKUP(AC139,'Fórmulas '!$E$5:$F$9,2,),"")</f>
        <v/>
      </c>
      <c r="AE139" s="63" t="str">
        <f>IFERROR(VLOOKUP(CONCATENATE(AB139,AD139),'Fórmulas '!$J$5:$K$29,2),"")</f>
        <v/>
      </c>
      <c r="AF139" s="222"/>
      <c r="AG139" s="222"/>
      <c r="AH139" s="63"/>
      <c r="AI139" s="304"/>
      <c r="AJ139" s="458"/>
      <c r="AK139" s="304"/>
      <c r="AL139" s="63"/>
      <c r="AM139" s="158"/>
      <c r="AN139" s="63"/>
      <c r="AO139" s="63"/>
      <c r="AP139" s="63"/>
      <c r="AQ139" s="63"/>
      <c r="AR139" s="222"/>
      <c r="AS139" s="391"/>
    </row>
    <row r="140" spans="1:45" s="1" customFormat="1" ht="24" customHeight="1" x14ac:dyDescent="0.25">
      <c r="K140" s="150"/>
      <c r="M140" s="150"/>
      <c r="O140" s="150"/>
      <c r="Q140" s="144"/>
      <c r="R140" s="145"/>
      <c r="AG140" s="306"/>
      <c r="AH140" s="19"/>
      <c r="AI140" s="319"/>
      <c r="AJ140" s="459"/>
      <c r="AL140" s="19"/>
    </row>
    <row r="141" spans="1:45" s="1" customFormat="1" ht="24" customHeight="1" x14ac:dyDescent="0.25">
      <c r="K141" s="150"/>
      <c r="M141" s="150"/>
      <c r="O141" s="150"/>
      <c r="Q141" s="144"/>
      <c r="R141" s="145"/>
      <c r="AG141" s="306"/>
      <c r="AH141" s="19"/>
      <c r="AI141" s="319"/>
      <c r="AJ141" s="459"/>
      <c r="AL141" s="19"/>
    </row>
    <row r="142" spans="1:45" s="1" customFormat="1" ht="24" customHeight="1" x14ac:dyDescent="0.25">
      <c r="K142" s="150"/>
      <c r="M142" s="150"/>
      <c r="O142" s="150"/>
      <c r="Q142" s="144"/>
      <c r="R142" s="145"/>
      <c r="AG142" s="306"/>
      <c r="AH142" s="19"/>
      <c r="AI142" s="319"/>
      <c r="AJ142" s="459"/>
      <c r="AL142" s="19"/>
    </row>
    <row r="143" spans="1:45" s="1" customFormat="1" ht="24" customHeight="1" x14ac:dyDescent="0.25">
      <c r="K143" s="150"/>
      <c r="M143" s="150"/>
      <c r="O143" s="150"/>
      <c r="Q143" s="144"/>
      <c r="R143" s="145"/>
      <c r="AG143" s="306"/>
      <c r="AH143" s="19"/>
      <c r="AI143" s="319"/>
      <c r="AJ143" s="459"/>
      <c r="AL143" s="19"/>
    </row>
    <row r="144" spans="1:45" s="1" customFormat="1" ht="24" customHeight="1" x14ac:dyDescent="0.25">
      <c r="K144" s="150"/>
      <c r="M144" s="150"/>
      <c r="O144" s="150"/>
      <c r="Q144" s="144"/>
      <c r="R144" s="145"/>
      <c r="AG144" s="306"/>
      <c r="AH144" s="19"/>
      <c r="AI144" s="319"/>
      <c r="AJ144" s="459"/>
      <c r="AL144" s="19"/>
    </row>
    <row r="145" spans="11:38" s="1" customFormat="1" ht="24" customHeight="1" x14ac:dyDescent="0.25">
      <c r="K145" s="150"/>
      <c r="M145" s="150"/>
      <c r="O145" s="150"/>
      <c r="Q145" s="144"/>
      <c r="R145" s="145"/>
      <c r="AG145" s="306"/>
      <c r="AH145" s="19"/>
      <c r="AI145" s="319"/>
      <c r="AJ145" s="459"/>
      <c r="AL145" s="19"/>
    </row>
    <row r="146" spans="11:38" s="1" customFormat="1" ht="24" customHeight="1" x14ac:dyDescent="0.25">
      <c r="K146" s="150"/>
      <c r="M146" s="150"/>
      <c r="O146" s="150"/>
      <c r="Q146" s="144"/>
      <c r="R146" s="145"/>
      <c r="AG146" s="306"/>
      <c r="AH146" s="19"/>
      <c r="AI146" s="319"/>
      <c r="AJ146" s="459"/>
      <c r="AL146" s="19"/>
    </row>
    <row r="147" spans="11:38" s="1" customFormat="1" ht="24" customHeight="1" x14ac:dyDescent="0.25">
      <c r="K147" s="150"/>
      <c r="M147" s="150"/>
      <c r="O147" s="150"/>
      <c r="Q147" s="144"/>
      <c r="R147" s="145"/>
      <c r="AG147" s="306"/>
      <c r="AH147" s="19"/>
      <c r="AI147" s="319"/>
      <c r="AJ147" s="459"/>
      <c r="AL147" s="19"/>
    </row>
    <row r="148" spans="11:38" s="1" customFormat="1" ht="24" customHeight="1" x14ac:dyDescent="0.25">
      <c r="K148" s="150"/>
      <c r="M148" s="150"/>
      <c r="O148" s="150"/>
      <c r="Q148" s="144"/>
      <c r="R148" s="145"/>
      <c r="AG148" s="306"/>
      <c r="AH148" s="19"/>
      <c r="AI148" s="319"/>
      <c r="AJ148" s="459"/>
      <c r="AL148" s="19"/>
    </row>
    <row r="149" spans="11:38" s="1" customFormat="1" ht="24" customHeight="1" x14ac:dyDescent="0.25">
      <c r="K149" s="150"/>
      <c r="M149" s="150"/>
      <c r="O149" s="150"/>
      <c r="Q149" s="144"/>
      <c r="R149" s="145"/>
      <c r="AG149" s="306"/>
      <c r="AH149" s="19"/>
      <c r="AI149" s="319"/>
      <c r="AJ149" s="459"/>
      <c r="AL149" s="19"/>
    </row>
    <row r="150" spans="11:38" s="1" customFormat="1" ht="24" customHeight="1" x14ac:dyDescent="0.25">
      <c r="K150" s="150"/>
      <c r="M150" s="150"/>
      <c r="O150" s="150"/>
      <c r="Q150" s="144"/>
      <c r="R150" s="145"/>
      <c r="AG150" s="306"/>
      <c r="AH150" s="19"/>
      <c r="AI150" s="319"/>
      <c r="AJ150" s="459"/>
      <c r="AL150" s="19"/>
    </row>
    <row r="151" spans="11:38" s="1" customFormat="1" ht="24" customHeight="1" x14ac:dyDescent="0.25">
      <c r="K151" s="150"/>
      <c r="M151" s="150"/>
      <c r="O151" s="150"/>
      <c r="Q151" s="144"/>
      <c r="R151" s="145"/>
      <c r="AG151" s="306"/>
      <c r="AH151" s="19"/>
      <c r="AI151" s="319"/>
      <c r="AJ151" s="459"/>
      <c r="AL151" s="19"/>
    </row>
    <row r="152" spans="11:38" s="1" customFormat="1" ht="24" customHeight="1" x14ac:dyDescent="0.25">
      <c r="K152" s="150"/>
      <c r="M152" s="150"/>
      <c r="O152" s="150"/>
      <c r="Q152" s="144"/>
      <c r="R152" s="145"/>
      <c r="AG152" s="306"/>
      <c r="AH152" s="19"/>
      <c r="AI152" s="319"/>
      <c r="AJ152" s="459"/>
      <c r="AL152" s="19"/>
    </row>
    <row r="153" spans="11:38" s="1" customFormat="1" ht="24" customHeight="1" x14ac:dyDescent="0.25">
      <c r="K153" s="150"/>
      <c r="M153" s="150"/>
      <c r="O153" s="150"/>
      <c r="Q153" s="144"/>
      <c r="R153" s="145"/>
      <c r="AG153" s="306"/>
      <c r="AH153" s="19"/>
      <c r="AI153" s="319"/>
      <c r="AJ153" s="459"/>
      <c r="AL153" s="19"/>
    </row>
    <row r="154" spans="11:38" s="1" customFormat="1" ht="24" customHeight="1" x14ac:dyDescent="0.25">
      <c r="K154" s="150"/>
      <c r="M154" s="150"/>
      <c r="O154" s="150"/>
      <c r="Q154" s="144"/>
      <c r="R154" s="145"/>
      <c r="AG154" s="306"/>
      <c r="AH154" s="19"/>
      <c r="AI154" s="319"/>
      <c r="AJ154" s="459"/>
      <c r="AL154" s="19"/>
    </row>
    <row r="155" spans="11:38" s="1" customFormat="1" ht="24" customHeight="1" x14ac:dyDescent="0.25">
      <c r="K155" s="150"/>
      <c r="M155" s="150"/>
      <c r="O155" s="150"/>
      <c r="Q155" s="144"/>
      <c r="R155" s="145"/>
      <c r="AG155" s="306"/>
      <c r="AH155" s="19"/>
      <c r="AI155" s="319"/>
      <c r="AJ155" s="459"/>
      <c r="AL155" s="19"/>
    </row>
    <row r="156" spans="11:38" s="1" customFormat="1" ht="24" customHeight="1" x14ac:dyDescent="0.25">
      <c r="K156" s="150"/>
      <c r="M156" s="150"/>
      <c r="O156" s="150"/>
      <c r="Q156" s="144"/>
      <c r="R156" s="145"/>
      <c r="AG156" s="306"/>
      <c r="AH156" s="19"/>
      <c r="AI156" s="319"/>
      <c r="AJ156" s="459"/>
      <c r="AL156" s="19"/>
    </row>
    <row r="157" spans="11:38" s="1" customFormat="1" ht="24" customHeight="1" x14ac:dyDescent="0.25">
      <c r="K157" s="150"/>
      <c r="M157" s="150"/>
      <c r="O157" s="150"/>
      <c r="Q157" s="144"/>
      <c r="R157" s="145"/>
      <c r="AG157" s="306"/>
      <c r="AH157" s="19"/>
      <c r="AI157" s="319"/>
      <c r="AJ157" s="459"/>
      <c r="AL157" s="19"/>
    </row>
    <row r="158" spans="11:38" s="1" customFormat="1" ht="24" customHeight="1" x14ac:dyDescent="0.25">
      <c r="K158" s="150"/>
      <c r="M158" s="150"/>
      <c r="O158" s="150"/>
      <c r="Q158" s="144"/>
      <c r="R158" s="145"/>
      <c r="AG158" s="306"/>
      <c r="AH158" s="19"/>
      <c r="AI158" s="319"/>
      <c r="AJ158" s="459"/>
      <c r="AL158" s="19"/>
    </row>
    <row r="159" spans="11:38" s="1" customFormat="1" ht="24" customHeight="1" x14ac:dyDescent="0.25">
      <c r="K159" s="150"/>
      <c r="M159" s="150"/>
      <c r="O159" s="150"/>
      <c r="Q159" s="144"/>
      <c r="R159" s="145"/>
      <c r="AG159" s="306"/>
      <c r="AH159" s="19"/>
      <c r="AI159" s="319"/>
      <c r="AJ159" s="459"/>
      <c r="AL159" s="19"/>
    </row>
    <row r="160" spans="11:38" s="1" customFormat="1" ht="24" customHeight="1" x14ac:dyDescent="0.25">
      <c r="K160" s="150"/>
      <c r="M160" s="150"/>
      <c r="O160" s="150"/>
      <c r="Q160" s="144"/>
      <c r="R160" s="145"/>
      <c r="AG160" s="306"/>
      <c r="AH160" s="19"/>
      <c r="AI160" s="319"/>
      <c r="AJ160" s="459"/>
      <c r="AL160" s="19"/>
    </row>
    <row r="161" spans="11:38" s="1" customFormat="1" ht="24" customHeight="1" x14ac:dyDescent="0.25">
      <c r="K161" s="150"/>
      <c r="M161" s="150"/>
      <c r="O161" s="150"/>
      <c r="Q161" s="144"/>
      <c r="R161" s="145"/>
      <c r="AG161" s="306"/>
      <c r="AH161" s="19"/>
      <c r="AI161" s="319"/>
      <c r="AJ161" s="459"/>
      <c r="AL161" s="19"/>
    </row>
    <row r="162" spans="11:38" s="1" customFormat="1" ht="24" customHeight="1" x14ac:dyDescent="0.25">
      <c r="K162" s="150"/>
      <c r="M162" s="150"/>
      <c r="O162" s="150"/>
      <c r="Q162" s="144"/>
      <c r="R162" s="145"/>
      <c r="AG162" s="306"/>
      <c r="AH162" s="19"/>
      <c r="AI162" s="319"/>
      <c r="AJ162" s="459"/>
      <c r="AL162" s="19"/>
    </row>
    <row r="163" spans="11:38" s="1" customFormat="1" ht="24" customHeight="1" x14ac:dyDescent="0.25">
      <c r="K163" s="150"/>
      <c r="M163" s="150"/>
      <c r="O163" s="150"/>
      <c r="Q163" s="144"/>
      <c r="R163" s="145"/>
      <c r="AG163" s="306"/>
      <c r="AH163" s="19"/>
      <c r="AI163" s="319"/>
      <c r="AJ163" s="459"/>
      <c r="AL163" s="19"/>
    </row>
    <row r="164" spans="11:38" s="1" customFormat="1" ht="24" customHeight="1" x14ac:dyDescent="0.25">
      <c r="K164" s="150"/>
      <c r="M164" s="150"/>
      <c r="O164" s="150"/>
      <c r="Q164" s="144"/>
      <c r="R164" s="145"/>
      <c r="AG164" s="306"/>
      <c r="AH164" s="19"/>
      <c r="AI164" s="319"/>
      <c r="AJ164" s="459"/>
      <c r="AL164" s="19"/>
    </row>
    <row r="165" spans="11:38" s="1" customFormat="1" ht="24" customHeight="1" x14ac:dyDescent="0.25">
      <c r="K165" s="150"/>
      <c r="M165" s="150"/>
      <c r="O165" s="150"/>
      <c r="Q165" s="144"/>
      <c r="R165" s="145"/>
      <c r="AG165" s="306"/>
      <c r="AH165" s="19"/>
      <c r="AI165" s="319"/>
      <c r="AJ165" s="459"/>
      <c r="AL165" s="19"/>
    </row>
    <row r="166" spans="11:38" s="1" customFormat="1" ht="24" customHeight="1" x14ac:dyDescent="0.25">
      <c r="K166" s="150"/>
      <c r="M166" s="150"/>
      <c r="O166" s="150"/>
      <c r="Q166" s="144"/>
      <c r="R166" s="145"/>
      <c r="AG166" s="306"/>
      <c r="AH166" s="19"/>
      <c r="AI166" s="319"/>
      <c r="AJ166" s="459"/>
      <c r="AL166" s="19"/>
    </row>
    <row r="167" spans="11:38" s="1" customFormat="1" ht="24" customHeight="1" x14ac:dyDescent="0.25">
      <c r="K167" s="150"/>
      <c r="M167" s="150"/>
      <c r="O167" s="150"/>
      <c r="Q167" s="144"/>
      <c r="R167" s="145"/>
      <c r="AG167" s="306"/>
      <c r="AH167" s="19"/>
      <c r="AI167" s="319"/>
      <c r="AJ167" s="459"/>
      <c r="AL167" s="19"/>
    </row>
    <row r="168" spans="11:38" s="1" customFormat="1" ht="24" customHeight="1" x14ac:dyDescent="0.25">
      <c r="K168" s="150"/>
      <c r="M168" s="150"/>
      <c r="O168" s="150"/>
      <c r="Q168" s="144"/>
      <c r="R168" s="145"/>
      <c r="AG168" s="306"/>
      <c r="AH168" s="19"/>
      <c r="AI168" s="319"/>
      <c r="AJ168" s="459"/>
      <c r="AL168" s="19"/>
    </row>
    <row r="169" spans="11:38" s="1" customFormat="1" ht="24" customHeight="1" x14ac:dyDescent="0.25">
      <c r="K169" s="150"/>
      <c r="M169" s="150"/>
      <c r="O169" s="150"/>
      <c r="Q169" s="144"/>
      <c r="R169" s="145"/>
      <c r="AG169" s="306"/>
      <c r="AH169" s="19"/>
      <c r="AI169" s="319"/>
      <c r="AJ169" s="459"/>
      <c r="AL169" s="19"/>
    </row>
    <row r="170" spans="11:38" s="1" customFormat="1" ht="24" customHeight="1" x14ac:dyDescent="0.25">
      <c r="K170" s="150"/>
      <c r="M170" s="150"/>
      <c r="O170" s="150"/>
      <c r="Q170" s="144"/>
      <c r="R170" s="145"/>
      <c r="AG170" s="306"/>
      <c r="AH170" s="19"/>
      <c r="AI170" s="319"/>
      <c r="AJ170" s="459"/>
      <c r="AL170" s="19"/>
    </row>
    <row r="171" spans="11:38" s="1" customFormat="1" ht="24" customHeight="1" x14ac:dyDescent="0.25">
      <c r="K171" s="150"/>
      <c r="M171" s="150"/>
      <c r="O171" s="150"/>
      <c r="Q171" s="144"/>
      <c r="R171" s="145"/>
      <c r="AG171" s="306"/>
      <c r="AH171" s="19"/>
      <c r="AI171" s="319"/>
      <c r="AJ171" s="459"/>
      <c r="AL171" s="19"/>
    </row>
    <row r="172" spans="11:38" s="1" customFormat="1" ht="24" customHeight="1" x14ac:dyDescent="0.25">
      <c r="K172" s="150"/>
      <c r="M172" s="150"/>
      <c r="O172" s="150"/>
      <c r="Q172" s="144"/>
      <c r="R172" s="145"/>
      <c r="AG172" s="306"/>
      <c r="AH172" s="19"/>
      <c r="AI172" s="319"/>
      <c r="AJ172" s="459"/>
      <c r="AL172" s="19"/>
    </row>
    <row r="173" spans="11:38" s="1" customFormat="1" ht="24" customHeight="1" x14ac:dyDescent="0.25">
      <c r="K173" s="150"/>
      <c r="M173" s="150"/>
      <c r="O173" s="150"/>
      <c r="Q173" s="144"/>
      <c r="R173" s="145"/>
      <c r="AG173" s="306"/>
      <c r="AH173" s="19"/>
      <c r="AI173" s="319"/>
      <c r="AJ173" s="459"/>
      <c r="AL173" s="19"/>
    </row>
    <row r="174" spans="11:38" s="1" customFormat="1" ht="24" customHeight="1" x14ac:dyDescent="0.25">
      <c r="K174" s="150"/>
      <c r="M174" s="150"/>
      <c r="O174" s="150"/>
      <c r="Q174" s="144"/>
      <c r="R174" s="145"/>
      <c r="AG174" s="306"/>
      <c r="AH174" s="19"/>
      <c r="AI174" s="319"/>
      <c r="AJ174" s="459"/>
      <c r="AL174" s="19"/>
    </row>
    <row r="175" spans="11:38" s="1" customFormat="1" ht="24" customHeight="1" x14ac:dyDescent="0.25">
      <c r="K175" s="150"/>
      <c r="M175" s="150"/>
      <c r="O175" s="150"/>
      <c r="Q175" s="144"/>
      <c r="R175" s="145"/>
      <c r="AG175" s="306"/>
      <c r="AH175" s="19"/>
      <c r="AI175" s="319"/>
      <c r="AJ175" s="459"/>
      <c r="AL175" s="19"/>
    </row>
    <row r="176" spans="11:38" s="1" customFormat="1" ht="24" customHeight="1" x14ac:dyDescent="0.25">
      <c r="K176" s="150"/>
      <c r="M176" s="150"/>
      <c r="O176" s="150"/>
      <c r="Q176" s="144"/>
      <c r="R176" s="145"/>
      <c r="AG176" s="306"/>
      <c r="AH176" s="19"/>
      <c r="AI176" s="319"/>
      <c r="AJ176" s="459"/>
      <c r="AL176" s="19"/>
    </row>
    <row r="177" spans="11:38" s="1" customFormat="1" ht="24" customHeight="1" x14ac:dyDescent="0.25">
      <c r="K177" s="150"/>
      <c r="M177" s="150"/>
      <c r="O177" s="150"/>
      <c r="Q177" s="144"/>
      <c r="R177" s="145"/>
      <c r="AG177" s="306"/>
      <c r="AH177" s="19"/>
      <c r="AI177" s="319"/>
      <c r="AJ177" s="459"/>
      <c r="AL177" s="19"/>
    </row>
    <row r="178" spans="11:38" s="1" customFormat="1" ht="24" customHeight="1" x14ac:dyDescent="0.25">
      <c r="K178" s="150"/>
      <c r="M178" s="150"/>
      <c r="O178" s="150"/>
      <c r="Q178" s="144"/>
      <c r="R178" s="145"/>
      <c r="AG178" s="306"/>
      <c r="AH178" s="19"/>
      <c r="AI178" s="319"/>
      <c r="AJ178" s="459"/>
      <c r="AL178" s="19"/>
    </row>
    <row r="179" spans="11:38" s="1" customFormat="1" ht="24" customHeight="1" x14ac:dyDescent="0.25">
      <c r="K179" s="150"/>
      <c r="M179" s="150"/>
      <c r="O179" s="150"/>
      <c r="Q179" s="144"/>
      <c r="R179" s="145"/>
      <c r="AG179" s="306"/>
      <c r="AH179" s="19"/>
      <c r="AI179" s="319"/>
      <c r="AJ179" s="459"/>
      <c r="AL179" s="19"/>
    </row>
    <row r="180" spans="11:38" s="1" customFormat="1" ht="24" customHeight="1" x14ac:dyDescent="0.25">
      <c r="K180" s="150"/>
      <c r="M180" s="150"/>
      <c r="O180" s="150"/>
      <c r="Q180" s="144"/>
      <c r="R180" s="145"/>
      <c r="AG180" s="306"/>
      <c r="AH180" s="19"/>
      <c r="AI180" s="319"/>
      <c r="AJ180" s="459"/>
      <c r="AL180" s="19"/>
    </row>
    <row r="181" spans="11:38" s="1" customFormat="1" ht="24" customHeight="1" x14ac:dyDescent="0.25">
      <c r="K181" s="150"/>
      <c r="M181" s="150"/>
      <c r="O181" s="150"/>
      <c r="Q181" s="144"/>
      <c r="R181" s="145"/>
      <c r="AG181" s="306"/>
      <c r="AH181" s="19"/>
      <c r="AI181" s="319"/>
      <c r="AJ181" s="459"/>
      <c r="AL181" s="19"/>
    </row>
    <row r="182" spans="11:38" s="1" customFormat="1" ht="24" customHeight="1" x14ac:dyDescent="0.25">
      <c r="K182" s="150"/>
      <c r="M182" s="150"/>
      <c r="O182" s="150"/>
      <c r="Q182" s="144"/>
      <c r="R182" s="145"/>
      <c r="AG182" s="306"/>
      <c r="AH182" s="19"/>
      <c r="AI182" s="319"/>
      <c r="AJ182" s="459"/>
      <c r="AL182" s="19"/>
    </row>
    <row r="183" spans="11:38" s="1" customFormat="1" ht="24" customHeight="1" x14ac:dyDescent="0.25">
      <c r="K183" s="150"/>
      <c r="M183" s="150"/>
      <c r="O183" s="150"/>
      <c r="Q183" s="144"/>
      <c r="R183" s="145"/>
      <c r="AG183" s="306"/>
      <c r="AH183" s="19"/>
      <c r="AI183" s="319"/>
      <c r="AJ183" s="459"/>
      <c r="AL183" s="19"/>
    </row>
    <row r="184" spans="11:38" s="1" customFormat="1" ht="24" customHeight="1" x14ac:dyDescent="0.25">
      <c r="K184" s="150"/>
      <c r="M184" s="150"/>
      <c r="O184" s="150"/>
      <c r="Q184" s="144"/>
      <c r="R184" s="145"/>
      <c r="AG184" s="306"/>
      <c r="AH184" s="19"/>
      <c r="AI184" s="319"/>
      <c r="AJ184" s="459"/>
      <c r="AL184" s="19"/>
    </row>
    <row r="185" spans="11:38" s="1" customFormat="1" ht="24" customHeight="1" x14ac:dyDescent="0.25">
      <c r="K185" s="150"/>
      <c r="M185" s="150"/>
      <c r="O185" s="150"/>
      <c r="Q185" s="144"/>
      <c r="R185" s="145"/>
      <c r="AG185" s="306"/>
      <c r="AH185" s="19"/>
      <c r="AI185" s="319"/>
      <c r="AJ185" s="459"/>
      <c r="AL185" s="19"/>
    </row>
    <row r="186" spans="11:38" s="1" customFormat="1" ht="24" customHeight="1" x14ac:dyDescent="0.25">
      <c r="K186" s="150"/>
      <c r="M186" s="150"/>
      <c r="O186" s="150"/>
      <c r="Q186" s="144"/>
      <c r="R186" s="145"/>
      <c r="AG186" s="306"/>
      <c r="AH186" s="19"/>
      <c r="AI186" s="319"/>
      <c r="AJ186" s="459"/>
      <c r="AL186" s="19"/>
    </row>
    <row r="187" spans="11:38" s="1" customFormat="1" ht="24" customHeight="1" x14ac:dyDescent="0.25">
      <c r="K187" s="150"/>
      <c r="M187" s="150"/>
      <c r="O187" s="150"/>
      <c r="Q187" s="144"/>
      <c r="R187" s="145"/>
      <c r="AG187" s="306"/>
      <c r="AH187" s="19"/>
      <c r="AI187" s="319"/>
      <c r="AJ187" s="459"/>
      <c r="AL187" s="19"/>
    </row>
    <row r="188" spans="11:38" s="1" customFormat="1" ht="24" customHeight="1" x14ac:dyDescent="0.25">
      <c r="K188" s="150"/>
      <c r="M188" s="150"/>
      <c r="O188" s="150"/>
      <c r="Q188" s="144"/>
      <c r="R188" s="145"/>
      <c r="AG188" s="306"/>
      <c r="AH188" s="19"/>
      <c r="AI188" s="319"/>
      <c r="AJ188" s="459"/>
      <c r="AL188" s="19"/>
    </row>
    <row r="189" spans="11:38" s="1" customFormat="1" ht="24" customHeight="1" x14ac:dyDescent="0.25">
      <c r="K189" s="150"/>
      <c r="M189" s="150"/>
      <c r="O189" s="150"/>
      <c r="Q189" s="144"/>
      <c r="R189" s="145"/>
      <c r="AG189" s="306"/>
      <c r="AH189" s="19"/>
      <c r="AI189" s="319"/>
      <c r="AJ189" s="459"/>
      <c r="AL189" s="19"/>
    </row>
    <row r="190" spans="11:38" s="1" customFormat="1" ht="24" customHeight="1" x14ac:dyDescent="0.25">
      <c r="K190" s="150"/>
      <c r="M190" s="150"/>
      <c r="O190" s="150"/>
      <c r="Q190" s="144"/>
      <c r="R190" s="145"/>
      <c r="AG190" s="306"/>
      <c r="AH190" s="19"/>
      <c r="AI190" s="319"/>
      <c r="AJ190" s="459"/>
      <c r="AL190" s="19"/>
    </row>
    <row r="191" spans="11:38" s="1" customFormat="1" ht="24" customHeight="1" x14ac:dyDescent="0.25">
      <c r="K191" s="150"/>
      <c r="M191" s="150"/>
      <c r="O191" s="150"/>
      <c r="Q191" s="144"/>
      <c r="R191" s="145"/>
      <c r="AG191" s="306"/>
      <c r="AH191" s="19"/>
      <c r="AI191" s="319"/>
      <c r="AJ191" s="459"/>
      <c r="AL191" s="19"/>
    </row>
    <row r="192" spans="11:38" s="1" customFormat="1" ht="24" customHeight="1" x14ac:dyDescent="0.25">
      <c r="K192" s="150"/>
      <c r="M192" s="150"/>
      <c r="O192" s="150"/>
      <c r="Q192" s="144"/>
      <c r="R192" s="145"/>
      <c r="AG192" s="306"/>
      <c r="AH192" s="19"/>
      <c r="AI192" s="319"/>
      <c r="AJ192" s="459"/>
      <c r="AL192" s="19"/>
    </row>
    <row r="193" spans="11:38" s="1" customFormat="1" ht="24" customHeight="1" x14ac:dyDescent="0.25">
      <c r="K193" s="150"/>
      <c r="M193" s="150"/>
      <c r="O193" s="150"/>
      <c r="Q193" s="144"/>
      <c r="R193" s="145"/>
      <c r="AG193" s="306"/>
      <c r="AH193" s="19"/>
      <c r="AI193" s="319"/>
      <c r="AJ193" s="459"/>
      <c r="AL193" s="19"/>
    </row>
    <row r="194" spans="11:38" s="1" customFormat="1" ht="24" customHeight="1" x14ac:dyDescent="0.25">
      <c r="K194" s="150"/>
      <c r="M194" s="150"/>
      <c r="O194" s="150"/>
      <c r="Q194" s="144"/>
      <c r="R194" s="145"/>
      <c r="AG194" s="306"/>
      <c r="AH194" s="19"/>
      <c r="AI194" s="319"/>
      <c r="AJ194" s="459"/>
      <c r="AL194" s="19"/>
    </row>
    <row r="195" spans="11:38" s="1" customFormat="1" ht="24" customHeight="1" x14ac:dyDescent="0.25">
      <c r="K195" s="150"/>
      <c r="M195" s="150"/>
      <c r="O195" s="150"/>
      <c r="Q195" s="144"/>
      <c r="R195" s="145"/>
      <c r="AG195" s="306"/>
      <c r="AH195" s="19"/>
      <c r="AI195" s="319"/>
      <c r="AJ195" s="459"/>
      <c r="AL195" s="19"/>
    </row>
    <row r="196" spans="11:38" s="1" customFormat="1" ht="24" customHeight="1" x14ac:dyDescent="0.25">
      <c r="K196" s="150"/>
      <c r="M196" s="150"/>
      <c r="O196" s="150"/>
      <c r="Q196" s="144"/>
      <c r="R196" s="145"/>
      <c r="AG196" s="306"/>
      <c r="AH196" s="19"/>
      <c r="AI196" s="319"/>
      <c r="AJ196" s="459"/>
      <c r="AL196" s="19"/>
    </row>
    <row r="197" spans="11:38" s="1" customFormat="1" ht="24" customHeight="1" x14ac:dyDescent="0.25">
      <c r="K197" s="150"/>
      <c r="M197" s="150"/>
      <c r="O197" s="150"/>
      <c r="Q197" s="144"/>
      <c r="R197" s="145"/>
      <c r="AG197" s="306"/>
      <c r="AH197" s="19"/>
      <c r="AI197" s="319"/>
      <c r="AJ197" s="459"/>
      <c r="AL197" s="19"/>
    </row>
    <row r="198" spans="11:38" s="1" customFormat="1" ht="24" customHeight="1" x14ac:dyDescent="0.25">
      <c r="K198" s="150"/>
      <c r="M198" s="150"/>
      <c r="O198" s="150"/>
      <c r="Q198" s="144"/>
      <c r="R198" s="145"/>
      <c r="AG198" s="306"/>
      <c r="AH198" s="19"/>
      <c r="AI198" s="319"/>
      <c r="AJ198" s="459"/>
      <c r="AL198" s="19"/>
    </row>
    <row r="199" spans="11:38" s="1" customFormat="1" ht="24" customHeight="1" x14ac:dyDescent="0.25">
      <c r="K199" s="150"/>
      <c r="M199" s="150"/>
      <c r="O199" s="150"/>
      <c r="Q199" s="144"/>
      <c r="R199" s="145"/>
      <c r="AG199" s="306"/>
      <c r="AH199" s="19"/>
      <c r="AI199" s="319"/>
      <c r="AJ199" s="459"/>
      <c r="AL199" s="19"/>
    </row>
    <row r="200" spans="11:38" s="1" customFormat="1" ht="24" customHeight="1" x14ac:dyDescent="0.25">
      <c r="K200" s="150"/>
      <c r="M200" s="150"/>
      <c r="O200" s="150"/>
      <c r="Q200" s="144"/>
      <c r="R200" s="145"/>
      <c r="AG200" s="306"/>
      <c r="AH200" s="19"/>
      <c r="AI200" s="319"/>
      <c r="AJ200" s="459"/>
      <c r="AL200" s="19"/>
    </row>
    <row r="201" spans="11:38" s="1" customFormat="1" ht="24" customHeight="1" x14ac:dyDescent="0.25">
      <c r="K201" s="150"/>
      <c r="M201" s="150"/>
      <c r="O201" s="150"/>
      <c r="Q201" s="144"/>
      <c r="R201" s="145"/>
      <c r="AG201" s="306"/>
      <c r="AH201" s="19"/>
      <c r="AI201" s="319"/>
      <c r="AJ201" s="459"/>
      <c r="AL201" s="19"/>
    </row>
    <row r="202" spans="11:38" s="1" customFormat="1" ht="24" customHeight="1" x14ac:dyDescent="0.25">
      <c r="K202" s="150"/>
      <c r="M202" s="150"/>
      <c r="O202" s="150"/>
      <c r="Q202" s="144"/>
      <c r="R202" s="145"/>
      <c r="AG202" s="306"/>
      <c r="AH202" s="19"/>
      <c r="AI202" s="319"/>
      <c r="AJ202" s="459"/>
      <c r="AL202" s="19"/>
    </row>
    <row r="203" spans="11:38" s="1" customFormat="1" ht="24" customHeight="1" x14ac:dyDescent="0.25">
      <c r="K203" s="150"/>
      <c r="M203" s="150"/>
      <c r="O203" s="150"/>
      <c r="Q203" s="144"/>
      <c r="R203" s="145"/>
      <c r="AG203" s="306"/>
      <c r="AH203" s="19"/>
      <c r="AI203" s="319"/>
      <c r="AJ203" s="459"/>
      <c r="AL203" s="19"/>
    </row>
    <row r="204" spans="11:38" s="1" customFormat="1" ht="24" customHeight="1" x14ac:dyDescent="0.25">
      <c r="K204" s="150"/>
      <c r="M204" s="150"/>
      <c r="O204" s="150"/>
      <c r="Q204" s="144"/>
      <c r="R204" s="145"/>
      <c r="AG204" s="306"/>
      <c r="AH204" s="19"/>
      <c r="AI204" s="319"/>
      <c r="AJ204" s="459"/>
      <c r="AL204" s="19"/>
    </row>
    <row r="205" spans="11:38" s="1" customFormat="1" ht="24" customHeight="1" x14ac:dyDescent="0.25">
      <c r="K205" s="150"/>
      <c r="M205" s="150"/>
      <c r="O205" s="150"/>
      <c r="Q205" s="144"/>
      <c r="R205" s="145"/>
      <c r="AG205" s="306"/>
      <c r="AH205" s="19"/>
      <c r="AI205" s="319"/>
      <c r="AJ205" s="459"/>
      <c r="AL205" s="19"/>
    </row>
    <row r="206" spans="11:38" s="1" customFormat="1" ht="24" customHeight="1" x14ac:dyDescent="0.25">
      <c r="K206" s="150"/>
      <c r="M206" s="150"/>
      <c r="O206" s="150"/>
      <c r="Q206" s="144"/>
      <c r="R206" s="145"/>
      <c r="AG206" s="306"/>
      <c r="AH206" s="19"/>
      <c r="AI206" s="319"/>
      <c r="AJ206" s="459"/>
      <c r="AL206" s="19"/>
    </row>
    <row r="207" spans="11:38" s="1" customFormat="1" ht="24" customHeight="1" x14ac:dyDescent="0.25">
      <c r="K207" s="150"/>
      <c r="M207" s="150"/>
      <c r="O207" s="150"/>
      <c r="Q207" s="144"/>
      <c r="R207" s="145"/>
      <c r="AG207" s="306"/>
      <c r="AH207" s="19"/>
      <c r="AI207" s="319"/>
      <c r="AJ207" s="459"/>
      <c r="AL207" s="19"/>
    </row>
    <row r="208" spans="11:38" s="1" customFormat="1" ht="24" customHeight="1" x14ac:dyDescent="0.25">
      <c r="K208" s="150"/>
      <c r="M208" s="150"/>
      <c r="O208" s="150"/>
      <c r="Q208" s="144"/>
      <c r="R208" s="145"/>
      <c r="AG208" s="306"/>
      <c r="AH208" s="19"/>
      <c r="AI208" s="319"/>
      <c r="AJ208" s="459"/>
      <c r="AL208" s="19"/>
    </row>
    <row r="209" spans="11:38" s="1" customFormat="1" ht="24" customHeight="1" x14ac:dyDescent="0.25">
      <c r="K209" s="150"/>
      <c r="M209" s="150"/>
      <c r="O209" s="150"/>
      <c r="Q209" s="144"/>
      <c r="R209" s="145"/>
      <c r="AG209" s="306"/>
      <c r="AH209" s="19"/>
      <c r="AI209" s="319"/>
      <c r="AJ209" s="459"/>
      <c r="AL209" s="19"/>
    </row>
    <row r="210" spans="11:38" s="1" customFormat="1" ht="24" customHeight="1" x14ac:dyDescent="0.25">
      <c r="K210" s="150"/>
      <c r="M210" s="150"/>
      <c r="O210" s="150"/>
      <c r="Q210" s="144"/>
      <c r="R210" s="145"/>
      <c r="AG210" s="306"/>
      <c r="AH210" s="19"/>
      <c r="AI210" s="319"/>
      <c r="AJ210" s="459"/>
      <c r="AL210" s="19"/>
    </row>
    <row r="211" spans="11:38" s="1" customFormat="1" ht="24" customHeight="1" x14ac:dyDescent="0.25">
      <c r="K211" s="150"/>
      <c r="M211" s="150"/>
      <c r="O211" s="150"/>
      <c r="Q211" s="144"/>
      <c r="R211" s="145"/>
      <c r="AG211" s="306"/>
      <c r="AH211" s="19"/>
      <c r="AI211" s="319"/>
      <c r="AJ211" s="459"/>
      <c r="AL211" s="19"/>
    </row>
    <row r="212" spans="11:38" s="1" customFormat="1" ht="24" customHeight="1" x14ac:dyDescent="0.25">
      <c r="K212" s="150"/>
      <c r="M212" s="150"/>
      <c r="O212" s="150"/>
      <c r="Q212" s="144"/>
      <c r="R212" s="145"/>
      <c r="AG212" s="306"/>
      <c r="AH212" s="19"/>
      <c r="AI212" s="319"/>
      <c r="AJ212" s="459"/>
      <c r="AL212" s="19"/>
    </row>
    <row r="213" spans="11:38" s="1" customFormat="1" ht="24" customHeight="1" x14ac:dyDescent="0.25">
      <c r="K213" s="150"/>
      <c r="M213" s="150"/>
      <c r="O213" s="150"/>
      <c r="Q213" s="144"/>
      <c r="R213" s="145"/>
      <c r="AG213" s="306"/>
      <c r="AH213" s="19"/>
      <c r="AI213" s="319"/>
      <c r="AJ213" s="459"/>
      <c r="AL213" s="19"/>
    </row>
    <row r="214" spans="11:38" s="1" customFormat="1" ht="24" customHeight="1" x14ac:dyDescent="0.25">
      <c r="K214" s="150"/>
      <c r="M214" s="150"/>
      <c r="O214" s="150"/>
      <c r="Q214" s="144"/>
      <c r="R214" s="145"/>
      <c r="AG214" s="306"/>
      <c r="AH214" s="19"/>
      <c r="AI214" s="319"/>
      <c r="AJ214" s="459"/>
      <c r="AL214" s="19"/>
    </row>
    <row r="215" spans="11:38" s="1" customFormat="1" ht="24" customHeight="1" x14ac:dyDescent="0.25">
      <c r="K215" s="150"/>
      <c r="M215" s="150"/>
      <c r="O215" s="150"/>
      <c r="Q215" s="144"/>
      <c r="R215" s="145"/>
      <c r="AG215" s="306"/>
      <c r="AH215" s="19"/>
      <c r="AI215" s="319"/>
      <c r="AJ215" s="459"/>
      <c r="AL215" s="19"/>
    </row>
    <row r="216" spans="11:38" s="1" customFormat="1" ht="24" customHeight="1" x14ac:dyDescent="0.25">
      <c r="K216" s="150"/>
      <c r="M216" s="150"/>
      <c r="O216" s="150"/>
      <c r="Q216" s="144"/>
      <c r="R216" s="145"/>
      <c r="AG216" s="306"/>
      <c r="AH216" s="19"/>
      <c r="AI216" s="319"/>
      <c r="AJ216" s="459"/>
      <c r="AL216" s="19"/>
    </row>
    <row r="217" spans="11:38" s="1" customFormat="1" ht="24" customHeight="1" x14ac:dyDescent="0.25">
      <c r="K217" s="150"/>
      <c r="M217" s="150"/>
      <c r="O217" s="150"/>
      <c r="Q217" s="144"/>
      <c r="R217" s="145"/>
      <c r="AG217" s="306"/>
      <c r="AH217" s="19"/>
      <c r="AI217" s="319"/>
      <c r="AJ217" s="459"/>
      <c r="AL217" s="19"/>
    </row>
    <row r="218" spans="11:38" s="1" customFormat="1" ht="24" customHeight="1" x14ac:dyDescent="0.25">
      <c r="K218" s="150"/>
      <c r="M218" s="150"/>
      <c r="O218" s="150"/>
      <c r="Q218" s="144"/>
      <c r="R218" s="145"/>
      <c r="AG218" s="306"/>
      <c r="AH218" s="19"/>
      <c r="AI218" s="319"/>
      <c r="AJ218" s="459"/>
      <c r="AL218" s="19"/>
    </row>
    <row r="219" spans="11:38" s="1" customFormat="1" ht="24" customHeight="1" x14ac:dyDescent="0.25">
      <c r="K219" s="150"/>
      <c r="M219" s="150"/>
      <c r="O219" s="150"/>
      <c r="Q219" s="144"/>
      <c r="R219" s="145"/>
      <c r="AG219" s="306"/>
      <c r="AH219" s="19"/>
      <c r="AI219" s="319"/>
      <c r="AJ219" s="459"/>
      <c r="AL219" s="19"/>
    </row>
    <row r="220" spans="11:38" s="1" customFormat="1" ht="24" customHeight="1" x14ac:dyDescent="0.25">
      <c r="K220" s="150"/>
      <c r="M220" s="150"/>
      <c r="O220" s="150"/>
      <c r="Q220" s="144"/>
      <c r="R220" s="145"/>
      <c r="AG220" s="306"/>
      <c r="AH220" s="19"/>
      <c r="AI220" s="319"/>
      <c r="AJ220" s="459"/>
      <c r="AL220" s="19"/>
    </row>
    <row r="221" spans="11:38" s="1" customFormat="1" ht="24" customHeight="1" x14ac:dyDescent="0.25">
      <c r="K221" s="150"/>
      <c r="M221" s="150"/>
      <c r="O221" s="150"/>
      <c r="Q221" s="144"/>
      <c r="R221" s="145"/>
      <c r="AG221" s="306"/>
      <c r="AH221" s="19"/>
      <c r="AI221" s="319"/>
      <c r="AJ221" s="459"/>
      <c r="AL221" s="19"/>
    </row>
    <row r="222" spans="11:38" s="1" customFormat="1" ht="24" customHeight="1" x14ac:dyDescent="0.25">
      <c r="K222" s="150"/>
      <c r="M222" s="150"/>
      <c r="O222" s="150"/>
      <c r="Q222" s="144"/>
      <c r="R222" s="145"/>
      <c r="AG222" s="306"/>
      <c r="AH222" s="19"/>
      <c r="AI222" s="319"/>
      <c r="AJ222" s="459"/>
      <c r="AL222" s="19"/>
    </row>
    <row r="223" spans="11:38" s="1" customFormat="1" ht="24" customHeight="1" x14ac:dyDescent="0.25">
      <c r="K223" s="150"/>
      <c r="M223" s="150"/>
      <c r="O223" s="150"/>
      <c r="Q223" s="144"/>
      <c r="R223" s="145"/>
      <c r="AG223" s="306"/>
      <c r="AH223" s="19"/>
      <c r="AI223" s="319"/>
      <c r="AJ223" s="459"/>
      <c r="AL223" s="19"/>
    </row>
    <row r="224" spans="11:38" s="1" customFormat="1" ht="24" customHeight="1" x14ac:dyDescent="0.25">
      <c r="K224" s="150"/>
      <c r="M224" s="150"/>
      <c r="O224" s="150"/>
      <c r="Q224" s="144"/>
      <c r="R224" s="145"/>
      <c r="AG224" s="306"/>
      <c r="AH224" s="19"/>
      <c r="AI224" s="319"/>
      <c r="AJ224" s="459"/>
      <c r="AL224" s="19"/>
    </row>
    <row r="225" spans="11:38" s="1" customFormat="1" ht="24" customHeight="1" x14ac:dyDescent="0.25">
      <c r="K225" s="150"/>
      <c r="M225" s="150"/>
      <c r="O225" s="150"/>
      <c r="Q225" s="144"/>
      <c r="R225" s="145"/>
      <c r="AG225" s="306"/>
      <c r="AH225" s="19"/>
      <c r="AI225" s="319"/>
      <c r="AJ225" s="459"/>
      <c r="AL225" s="19"/>
    </row>
    <row r="226" spans="11:38" s="1" customFormat="1" ht="24" customHeight="1" x14ac:dyDescent="0.25">
      <c r="K226" s="150"/>
      <c r="M226" s="150"/>
      <c r="O226" s="150"/>
      <c r="Q226" s="144"/>
      <c r="R226" s="145"/>
      <c r="AG226" s="306"/>
      <c r="AH226" s="19"/>
      <c r="AI226" s="319"/>
      <c r="AJ226" s="459"/>
      <c r="AL226" s="19"/>
    </row>
    <row r="227" spans="11:38" s="1" customFormat="1" ht="24" customHeight="1" x14ac:dyDescent="0.25">
      <c r="K227" s="150"/>
      <c r="M227" s="150"/>
      <c r="O227" s="150"/>
      <c r="Q227" s="144"/>
      <c r="R227" s="145"/>
      <c r="AG227" s="306"/>
      <c r="AH227" s="19"/>
      <c r="AI227" s="319"/>
      <c r="AJ227" s="459"/>
      <c r="AL227" s="19"/>
    </row>
    <row r="228" spans="11:38" s="1" customFormat="1" ht="24" customHeight="1" x14ac:dyDescent="0.25">
      <c r="K228" s="150"/>
      <c r="M228" s="150"/>
      <c r="O228" s="150"/>
      <c r="Q228" s="144"/>
      <c r="R228" s="145"/>
      <c r="AG228" s="306"/>
      <c r="AH228" s="19"/>
      <c r="AI228" s="319"/>
      <c r="AJ228" s="459"/>
      <c r="AL228" s="19"/>
    </row>
    <row r="229" spans="11:38" s="1" customFormat="1" ht="24" customHeight="1" x14ac:dyDescent="0.25">
      <c r="K229" s="150"/>
      <c r="M229" s="150"/>
      <c r="O229" s="150"/>
      <c r="Q229" s="144"/>
      <c r="R229" s="145"/>
      <c r="AG229" s="306"/>
      <c r="AH229" s="19"/>
      <c r="AI229" s="319"/>
      <c r="AJ229" s="459"/>
      <c r="AL229" s="19"/>
    </row>
    <row r="230" spans="11:38" s="1" customFormat="1" ht="24" customHeight="1" x14ac:dyDescent="0.25">
      <c r="K230" s="150"/>
      <c r="M230" s="150"/>
      <c r="O230" s="150"/>
      <c r="Q230" s="144"/>
      <c r="R230" s="145"/>
      <c r="AG230" s="306"/>
      <c r="AH230" s="19"/>
      <c r="AI230" s="319"/>
      <c r="AJ230" s="459"/>
      <c r="AL230" s="19"/>
    </row>
    <row r="231" spans="11:38" s="1" customFormat="1" ht="24" customHeight="1" x14ac:dyDescent="0.25">
      <c r="K231" s="150"/>
      <c r="M231" s="150"/>
      <c r="O231" s="150"/>
      <c r="Q231" s="144"/>
      <c r="R231" s="145"/>
      <c r="AG231" s="306"/>
      <c r="AH231" s="19"/>
      <c r="AI231" s="319"/>
      <c r="AJ231" s="459"/>
      <c r="AL231" s="19"/>
    </row>
    <row r="232" spans="11:38" s="1" customFormat="1" ht="24" customHeight="1" x14ac:dyDescent="0.25">
      <c r="K232" s="150"/>
      <c r="M232" s="150"/>
      <c r="O232" s="150"/>
      <c r="Q232" s="144"/>
      <c r="R232" s="145"/>
      <c r="AG232" s="306"/>
      <c r="AH232" s="19"/>
      <c r="AI232" s="319"/>
      <c r="AJ232" s="459"/>
      <c r="AL232" s="19"/>
    </row>
    <row r="233" spans="11:38" s="1" customFormat="1" ht="24" customHeight="1" x14ac:dyDescent="0.25">
      <c r="K233" s="150"/>
      <c r="M233" s="150"/>
      <c r="O233" s="150"/>
      <c r="Q233" s="144"/>
      <c r="R233" s="145"/>
      <c r="AG233" s="306"/>
      <c r="AH233" s="19"/>
      <c r="AI233" s="319"/>
      <c r="AJ233" s="459"/>
      <c r="AL233" s="19"/>
    </row>
    <row r="234" spans="11:38" s="1" customFormat="1" ht="24" customHeight="1" x14ac:dyDescent="0.25">
      <c r="K234" s="150"/>
      <c r="M234" s="150"/>
      <c r="O234" s="150"/>
      <c r="Q234" s="144"/>
      <c r="R234" s="145"/>
      <c r="AG234" s="306"/>
      <c r="AH234" s="19"/>
      <c r="AI234" s="319"/>
      <c r="AJ234" s="459"/>
      <c r="AL234" s="19"/>
    </row>
    <row r="235" spans="11:38" s="1" customFormat="1" ht="24" customHeight="1" x14ac:dyDescent="0.25">
      <c r="K235" s="150"/>
      <c r="M235" s="150"/>
      <c r="O235" s="150"/>
      <c r="Q235" s="144"/>
      <c r="R235" s="145"/>
      <c r="AG235" s="306"/>
      <c r="AH235" s="19"/>
      <c r="AI235" s="319"/>
      <c r="AJ235" s="459"/>
      <c r="AL235" s="19"/>
    </row>
    <row r="236" spans="11:38" s="1" customFormat="1" ht="24" customHeight="1" x14ac:dyDescent="0.25">
      <c r="K236" s="150"/>
      <c r="M236" s="150"/>
      <c r="O236" s="150"/>
      <c r="Q236" s="144"/>
      <c r="R236" s="145"/>
      <c r="AG236" s="306"/>
      <c r="AH236" s="19"/>
      <c r="AI236" s="319"/>
      <c r="AJ236" s="459"/>
      <c r="AL236" s="19"/>
    </row>
    <row r="237" spans="11:38" s="1" customFormat="1" ht="24" customHeight="1" x14ac:dyDescent="0.25">
      <c r="K237" s="150"/>
      <c r="M237" s="150"/>
      <c r="O237" s="150"/>
      <c r="Q237" s="144"/>
      <c r="R237" s="145"/>
      <c r="AG237" s="306"/>
      <c r="AH237" s="19"/>
      <c r="AI237" s="319"/>
      <c r="AJ237" s="459"/>
      <c r="AL237" s="19"/>
    </row>
    <row r="238" spans="11:38" s="1" customFormat="1" ht="24" customHeight="1" x14ac:dyDescent="0.25">
      <c r="K238" s="150"/>
      <c r="M238" s="150"/>
      <c r="O238" s="150"/>
      <c r="Q238" s="144"/>
      <c r="R238" s="145"/>
      <c r="AG238" s="306"/>
      <c r="AH238" s="19"/>
      <c r="AI238" s="319"/>
      <c r="AJ238" s="459"/>
      <c r="AL238" s="19"/>
    </row>
    <row r="239" spans="11:38" s="1" customFormat="1" ht="24" customHeight="1" x14ac:dyDescent="0.25">
      <c r="K239" s="150"/>
      <c r="M239" s="150"/>
      <c r="O239" s="150"/>
      <c r="Q239" s="144"/>
      <c r="R239" s="145"/>
      <c r="AG239" s="306"/>
      <c r="AH239" s="19"/>
      <c r="AI239" s="319"/>
      <c r="AJ239" s="459"/>
      <c r="AL239" s="19"/>
    </row>
    <row r="240" spans="11:38" s="1" customFormat="1" ht="24" customHeight="1" x14ac:dyDescent="0.25">
      <c r="K240" s="150"/>
      <c r="M240" s="150"/>
      <c r="O240" s="150"/>
      <c r="Q240" s="144"/>
      <c r="R240" s="145"/>
      <c r="AG240" s="306"/>
      <c r="AH240" s="19"/>
      <c r="AI240" s="319"/>
      <c r="AJ240" s="459"/>
      <c r="AL240" s="19"/>
    </row>
    <row r="241" spans="11:38" s="1" customFormat="1" ht="24" customHeight="1" x14ac:dyDescent="0.25">
      <c r="K241" s="150"/>
      <c r="M241" s="150"/>
      <c r="O241" s="150"/>
      <c r="Q241" s="144"/>
      <c r="R241" s="145"/>
      <c r="AG241" s="306"/>
      <c r="AH241" s="19"/>
      <c r="AI241" s="319"/>
      <c r="AJ241" s="459"/>
      <c r="AL241" s="19"/>
    </row>
    <row r="242" spans="11:38" s="1" customFormat="1" ht="24" customHeight="1" x14ac:dyDescent="0.25">
      <c r="K242" s="150"/>
      <c r="M242" s="150"/>
      <c r="O242" s="150"/>
      <c r="Q242" s="144"/>
      <c r="R242" s="145"/>
      <c r="AG242" s="306"/>
      <c r="AH242" s="19"/>
      <c r="AI242" s="319"/>
      <c r="AJ242" s="459"/>
      <c r="AL242" s="19"/>
    </row>
    <row r="243" spans="11:38" s="1" customFormat="1" ht="24" customHeight="1" x14ac:dyDescent="0.25">
      <c r="K243" s="150"/>
      <c r="M243" s="150"/>
      <c r="O243" s="150"/>
      <c r="Q243" s="144"/>
      <c r="R243" s="145"/>
      <c r="AG243" s="306"/>
      <c r="AH243" s="19"/>
      <c r="AI243" s="319"/>
      <c r="AJ243" s="459"/>
      <c r="AL243" s="19"/>
    </row>
    <row r="244" spans="11:38" s="1" customFormat="1" ht="24" customHeight="1" x14ac:dyDescent="0.25">
      <c r="K244" s="150"/>
      <c r="M244" s="150"/>
      <c r="O244" s="150"/>
      <c r="Q244" s="144"/>
      <c r="R244" s="145"/>
      <c r="AG244" s="306"/>
      <c r="AH244" s="19"/>
      <c r="AI244" s="319"/>
      <c r="AJ244" s="459"/>
      <c r="AL244" s="19"/>
    </row>
    <row r="245" spans="11:38" s="1" customFormat="1" ht="24" customHeight="1" x14ac:dyDescent="0.25">
      <c r="K245" s="150"/>
      <c r="M245" s="150"/>
      <c r="O245" s="150"/>
      <c r="Q245" s="144"/>
      <c r="R245" s="145"/>
      <c r="AG245" s="306"/>
      <c r="AH245" s="19"/>
      <c r="AI245" s="319"/>
      <c r="AJ245" s="459"/>
      <c r="AL245" s="19"/>
    </row>
    <row r="246" spans="11:38" s="1" customFormat="1" ht="24" customHeight="1" x14ac:dyDescent="0.25">
      <c r="K246" s="150"/>
      <c r="M246" s="150"/>
      <c r="O246" s="150"/>
      <c r="Q246" s="144"/>
      <c r="R246" s="145"/>
      <c r="AG246" s="306"/>
      <c r="AH246" s="19"/>
      <c r="AI246" s="319"/>
      <c r="AJ246" s="459"/>
      <c r="AL246" s="19"/>
    </row>
    <row r="247" spans="11:38" s="1" customFormat="1" ht="24" customHeight="1" x14ac:dyDescent="0.25">
      <c r="K247" s="150"/>
      <c r="M247" s="150"/>
      <c r="O247" s="150"/>
      <c r="Q247" s="144"/>
      <c r="R247" s="145"/>
      <c r="AG247" s="306"/>
      <c r="AH247" s="19"/>
      <c r="AI247" s="319"/>
      <c r="AJ247" s="459"/>
      <c r="AL247" s="19"/>
    </row>
    <row r="248" spans="11:38" s="1" customFormat="1" ht="24" customHeight="1" x14ac:dyDescent="0.25">
      <c r="K248" s="150"/>
      <c r="M248" s="150"/>
      <c r="O248" s="150"/>
      <c r="Q248" s="144"/>
      <c r="R248" s="145"/>
      <c r="AG248" s="306"/>
      <c r="AH248" s="19"/>
      <c r="AI248" s="319"/>
      <c r="AJ248" s="459"/>
      <c r="AL248" s="19"/>
    </row>
    <row r="249" spans="11:38" s="1" customFormat="1" ht="24" customHeight="1" x14ac:dyDescent="0.25">
      <c r="K249" s="150"/>
      <c r="M249" s="150"/>
      <c r="O249" s="150"/>
      <c r="Q249" s="144"/>
      <c r="R249" s="145"/>
      <c r="AG249" s="306"/>
      <c r="AH249" s="19"/>
      <c r="AI249" s="319"/>
      <c r="AJ249" s="459"/>
      <c r="AL249" s="19"/>
    </row>
    <row r="250" spans="11:38" s="1" customFormat="1" ht="24" customHeight="1" x14ac:dyDescent="0.25">
      <c r="K250" s="150"/>
      <c r="M250" s="150"/>
      <c r="O250" s="150"/>
      <c r="Q250" s="144"/>
      <c r="R250" s="145"/>
      <c r="AG250" s="306"/>
      <c r="AH250" s="19"/>
      <c r="AI250" s="319"/>
      <c r="AJ250" s="459"/>
      <c r="AL250" s="19"/>
    </row>
    <row r="251" spans="11:38" s="1" customFormat="1" ht="24" customHeight="1" x14ac:dyDescent="0.25">
      <c r="K251" s="150"/>
      <c r="M251" s="150"/>
      <c r="O251" s="150"/>
      <c r="Q251" s="144"/>
      <c r="R251" s="145"/>
      <c r="AG251" s="306"/>
      <c r="AH251" s="19"/>
      <c r="AI251" s="319"/>
      <c r="AJ251" s="459"/>
      <c r="AL251" s="19"/>
    </row>
    <row r="252" spans="11:38" s="1" customFormat="1" ht="24" customHeight="1" x14ac:dyDescent="0.25">
      <c r="K252" s="150"/>
      <c r="M252" s="150"/>
      <c r="O252" s="150"/>
      <c r="Q252" s="144"/>
      <c r="R252" s="145"/>
      <c r="AG252" s="306"/>
      <c r="AH252" s="19"/>
      <c r="AI252" s="319"/>
      <c r="AJ252" s="459"/>
      <c r="AL252" s="19"/>
    </row>
    <row r="253" spans="11:38" s="1" customFormat="1" ht="24" customHeight="1" x14ac:dyDescent="0.25">
      <c r="K253" s="150"/>
      <c r="M253" s="150"/>
      <c r="O253" s="150"/>
      <c r="Q253" s="144"/>
      <c r="R253" s="145"/>
      <c r="AG253" s="306"/>
      <c r="AH253" s="19"/>
      <c r="AI253" s="319"/>
      <c r="AJ253" s="459"/>
      <c r="AL253" s="19"/>
    </row>
    <row r="254" spans="11:38" s="1" customFormat="1" ht="24" customHeight="1" x14ac:dyDescent="0.25">
      <c r="K254" s="150"/>
      <c r="M254" s="150"/>
      <c r="O254" s="150"/>
      <c r="Q254" s="144"/>
      <c r="R254" s="145"/>
      <c r="AG254" s="306"/>
      <c r="AH254" s="19"/>
      <c r="AI254" s="319"/>
      <c r="AJ254" s="459"/>
      <c r="AL254" s="19"/>
    </row>
    <row r="255" spans="11:38" s="1" customFormat="1" ht="24" customHeight="1" x14ac:dyDescent="0.25">
      <c r="K255" s="150"/>
      <c r="M255" s="150"/>
      <c r="O255" s="150"/>
      <c r="Q255" s="144"/>
      <c r="R255" s="145"/>
      <c r="AG255" s="306"/>
      <c r="AH255" s="19"/>
      <c r="AI255" s="319"/>
      <c r="AJ255" s="459"/>
      <c r="AL255" s="19"/>
    </row>
    <row r="256" spans="11:38" s="1" customFormat="1" ht="24" customHeight="1" x14ac:dyDescent="0.25">
      <c r="K256" s="150"/>
      <c r="M256" s="150"/>
      <c r="O256" s="150"/>
      <c r="Q256" s="144"/>
      <c r="R256" s="145"/>
      <c r="AG256" s="306"/>
      <c r="AH256" s="19"/>
      <c r="AI256" s="319"/>
      <c r="AJ256" s="459"/>
      <c r="AL256" s="19"/>
    </row>
    <row r="257" spans="11:38" s="1" customFormat="1" ht="24" customHeight="1" x14ac:dyDescent="0.25">
      <c r="K257" s="150"/>
      <c r="M257" s="150"/>
      <c r="O257" s="150"/>
      <c r="Q257" s="144"/>
      <c r="R257" s="145"/>
      <c r="AG257" s="306"/>
      <c r="AH257" s="19"/>
      <c r="AI257" s="319"/>
      <c r="AJ257" s="459"/>
      <c r="AL257" s="19"/>
    </row>
    <row r="258" spans="11:38" s="1" customFormat="1" ht="24" customHeight="1" x14ac:dyDescent="0.25">
      <c r="K258" s="150"/>
      <c r="M258" s="150"/>
      <c r="O258" s="150"/>
      <c r="Q258" s="144"/>
      <c r="R258" s="145"/>
      <c r="AG258" s="306"/>
      <c r="AH258" s="19"/>
      <c r="AI258" s="319"/>
      <c r="AJ258" s="459"/>
      <c r="AL258" s="19"/>
    </row>
    <row r="259" spans="11:38" s="1" customFormat="1" ht="24" customHeight="1" x14ac:dyDescent="0.25">
      <c r="K259" s="150"/>
      <c r="M259" s="150"/>
      <c r="O259" s="150"/>
      <c r="Q259" s="144"/>
      <c r="R259" s="145"/>
      <c r="AG259" s="306"/>
      <c r="AH259" s="19"/>
      <c r="AI259" s="319"/>
      <c r="AJ259" s="459"/>
      <c r="AL259" s="19"/>
    </row>
    <row r="260" spans="11:38" s="1" customFormat="1" ht="24" customHeight="1" x14ac:dyDescent="0.25">
      <c r="K260" s="150"/>
      <c r="M260" s="150"/>
      <c r="O260" s="150"/>
      <c r="Q260" s="144"/>
      <c r="R260" s="145"/>
      <c r="AG260" s="306"/>
      <c r="AH260" s="19"/>
      <c r="AI260" s="319"/>
      <c r="AJ260" s="459"/>
      <c r="AL260" s="19"/>
    </row>
    <row r="261" spans="11:38" s="1" customFormat="1" ht="24" customHeight="1" x14ac:dyDescent="0.25">
      <c r="K261" s="150"/>
      <c r="M261" s="150"/>
      <c r="O261" s="150"/>
      <c r="Q261" s="144"/>
      <c r="R261" s="145"/>
      <c r="AG261" s="306"/>
      <c r="AH261" s="19"/>
      <c r="AI261" s="319"/>
      <c r="AJ261" s="459"/>
      <c r="AL261" s="19"/>
    </row>
    <row r="262" spans="11:38" s="1" customFormat="1" ht="24" customHeight="1" x14ac:dyDescent="0.25">
      <c r="K262" s="150"/>
      <c r="M262" s="150"/>
      <c r="O262" s="150"/>
      <c r="Q262" s="144"/>
      <c r="R262" s="145"/>
      <c r="AG262" s="306"/>
      <c r="AH262" s="19"/>
      <c r="AI262" s="319"/>
      <c r="AJ262" s="459"/>
      <c r="AL262" s="19"/>
    </row>
    <row r="263" spans="11:38" s="1" customFormat="1" ht="24" customHeight="1" x14ac:dyDescent="0.25">
      <c r="K263" s="150"/>
      <c r="M263" s="150"/>
      <c r="O263" s="150"/>
      <c r="Q263" s="144"/>
      <c r="R263" s="145"/>
      <c r="AG263" s="306"/>
      <c r="AH263" s="19"/>
      <c r="AI263" s="319"/>
      <c r="AJ263" s="459"/>
      <c r="AL263" s="19"/>
    </row>
    <row r="264" spans="11:38" s="1" customFormat="1" ht="24" customHeight="1" x14ac:dyDescent="0.25">
      <c r="K264" s="150"/>
      <c r="M264" s="150"/>
      <c r="O264" s="150"/>
      <c r="Q264" s="144"/>
      <c r="R264" s="145"/>
      <c r="AG264" s="306"/>
      <c r="AH264" s="19"/>
      <c r="AI264" s="319"/>
      <c r="AJ264" s="459"/>
      <c r="AL264" s="19"/>
    </row>
    <row r="265" spans="11:38" s="1" customFormat="1" ht="24" customHeight="1" x14ac:dyDescent="0.25">
      <c r="K265" s="150"/>
      <c r="M265" s="150"/>
      <c r="O265" s="150"/>
      <c r="Q265" s="144"/>
      <c r="R265" s="145"/>
      <c r="AG265" s="306"/>
      <c r="AH265" s="19"/>
      <c r="AI265" s="319"/>
      <c r="AJ265" s="459"/>
      <c r="AL265" s="19"/>
    </row>
    <row r="266" spans="11:38" s="1" customFormat="1" ht="24" customHeight="1" x14ac:dyDescent="0.25">
      <c r="K266" s="150"/>
      <c r="M266" s="150"/>
      <c r="O266" s="150"/>
      <c r="Q266" s="144"/>
      <c r="R266" s="145"/>
      <c r="AG266" s="306"/>
      <c r="AH266" s="19"/>
      <c r="AI266" s="319"/>
      <c r="AJ266" s="459"/>
      <c r="AL266" s="19"/>
    </row>
    <row r="267" spans="11:38" s="1" customFormat="1" ht="24" customHeight="1" x14ac:dyDescent="0.25">
      <c r="K267" s="150"/>
      <c r="M267" s="150"/>
      <c r="O267" s="150"/>
      <c r="Q267" s="144"/>
      <c r="R267" s="145"/>
      <c r="AG267" s="306"/>
      <c r="AH267" s="19"/>
      <c r="AI267" s="319"/>
      <c r="AJ267" s="459"/>
      <c r="AL267" s="19"/>
    </row>
    <row r="268" spans="11:38" s="1" customFormat="1" ht="24" customHeight="1" x14ac:dyDescent="0.25">
      <c r="K268" s="150"/>
      <c r="M268" s="150"/>
      <c r="O268" s="150"/>
      <c r="Q268" s="144"/>
      <c r="R268" s="145"/>
      <c r="AG268" s="306"/>
      <c r="AH268" s="19"/>
      <c r="AI268" s="319"/>
      <c r="AJ268" s="459"/>
      <c r="AL268" s="19"/>
    </row>
    <row r="269" spans="11:38" s="1" customFormat="1" ht="24" customHeight="1" x14ac:dyDescent="0.25">
      <c r="K269" s="150"/>
      <c r="M269" s="150"/>
      <c r="O269" s="150"/>
      <c r="Q269" s="144"/>
      <c r="R269" s="145"/>
      <c r="AG269" s="306"/>
      <c r="AH269" s="19"/>
      <c r="AI269" s="319"/>
      <c r="AJ269" s="459"/>
      <c r="AL269" s="19"/>
    </row>
    <row r="270" spans="11:38" s="1" customFormat="1" ht="24" customHeight="1" x14ac:dyDescent="0.25">
      <c r="K270" s="150"/>
      <c r="M270" s="150"/>
      <c r="O270" s="150"/>
      <c r="Q270" s="144"/>
      <c r="R270" s="145"/>
      <c r="AG270" s="306"/>
      <c r="AH270" s="19"/>
      <c r="AI270" s="319"/>
      <c r="AJ270" s="459"/>
      <c r="AL270" s="19"/>
    </row>
    <row r="271" spans="11:38" s="1" customFormat="1" ht="24" customHeight="1" x14ac:dyDescent="0.25">
      <c r="K271" s="150"/>
      <c r="M271" s="150"/>
      <c r="O271" s="150"/>
      <c r="Q271" s="144"/>
      <c r="R271" s="145"/>
      <c r="AG271" s="306"/>
      <c r="AH271" s="19"/>
      <c r="AI271" s="319"/>
      <c r="AJ271" s="459"/>
      <c r="AL271" s="19"/>
    </row>
    <row r="272" spans="11:38" s="1" customFormat="1" ht="24" customHeight="1" x14ac:dyDescent="0.25">
      <c r="K272" s="150"/>
      <c r="M272" s="150"/>
      <c r="O272" s="150"/>
      <c r="Q272" s="144"/>
      <c r="R272" s="145"/>
      <c r="AG272" s="306"/>
      <c r="AH272" s="19"/>
      <c r="AI272" s="319"/>
      <c r="AJ272" s="459"/>
      <c r="AL272" s="19"/>
    </row>
    <row r="273" spans="11:38" s="1" customFormat="1" ht="24" customHeight="1" x14ac:dyDescent="0.25">
      <c r="K273" s="150"/>
      <c r="M273" s="150"/>
      <c r="O273" s="150"/>
      <c r="Q273" s="144"/>
      <c r="R273" s="145"/>
      <c r="AG273" s="306"/>
      <c r="AH273" s="19"/>
      <c r="AI273" s="319"/>
      <c r="AJ273" s="459"/>
      <c r="AL273" s="19"/>
    </row>
    <row r="274" spans="11:38" s="1" customFormat="1" ht="24" customHeight="1" x14ac:dyDescent="0.25">
      <c r="K274" s="150"/>
      <c r="M274" s="150"/>
      <c r="O274" s="150"/>
      <c r="Q274" s="144"/>
      <c r="R274" s="145"/>
      <c r="AG274" s="306"/>
      <c r="AH274" s="19"/>
      <c r="AI274" s="319"/>
      <c r="AJ274" s="459"/>
      <c r="AL274" s="19"/>
    </row>
    <row r="275" spans="11:38" s="1" customFormat="1" ht="24" customHeight="1" x14ac:dyDescent="0.25">
      <c r="K275" s="150"/>
      <c r="M275" s="150"/>
      <c r="O275" s="150"/>
      <c r="Q275" s="144"/>
      <c r="R275" s="145"/>
      <c r="AG275" s="306"/>
      <c r="AH275" s="19"/>
      <c r="AI275" s="319"/>
      <c r="AJ275" s="459"/>
      <c r="AL275" s="19"/>
    </row>
    <row r="276" spans="11:38" s="1" customFormat="1" ht="24" customHeight="1" x14ac:dyDescent="0.25">
      <c r="K276" s="150"/>
      <c r="M276" s="150"/>
      <c r="O276" s="150"/>
      <c r="Q276" s="144"/>
      <c r="R276" s="145"/>
      <c r="AG276" s="306"/>
      <c r="AH276" s="19"/>
      <c r="AI276" s="319"/>
      <c r="AJ276" s="459"/>
      <c r="AL276" s="19"/>
    </row>
    <row r="277" spans="11:38" s="1" customFormat="1" ht="24" customHeight="1" x14ac:dyDescent="0.25">
      <c r="K277" s="150"/>
      <c r="M277" s="150"/>
      <c r="O277" s="150"/>
      <c r="Q277" s="144"/>
      <c r="R277" s="145"/>
      <c r="AG277" s="306"/>
      <c r="AH277" s="19"/>
      <c r="AI277" s="319"/>
      <c r="AJ277" s="459"/>
      <c r="AL277" s="19"/>
    </row>
    <row r="278" spans="11:38" s="1" customFormat="1" ht="24" customHeight="1" x14ac:dyDescent="0.25">
      <c r="K278" s="150"/>
      <c r="M278" s="150"/>
      <c r="O278" s="150"/>
      <c r="Q278" s="144"/>
      <c r="R278" s="145"/>
      <c r="AG278" s="306"/>
      <c r="AH278" s="19"/>
      <c r="AI278" s="319"/>
      <c r="AJ278" s="459"/>
      <c r="AL278" s="19"/>
    </row>
    <row r="279" spans="11:38" s="1" customFormat="1" ht="24" customHeight="1" x14ac:dyDescent="0.25">
      <c r="K279" s="150"/>
      <c r="M279" s="150"/>
      <c r="O279" s="150"/>
      <c r="Q279" s="144"/>
      <c r="R279" s="145"/>
      <c r="AG279" s="306"/>
      <c r="AH279" s="19"/>
      <c r="AI279" s="319"/>
      <c r="AJ279" s="459"/>
      <c r="AL279" s="19"/>
    </row>
    <row r="280" spans="11:38" s="1" customFormat="1" ht="24" customHeight="1" x14ac:dyDescent="0.25">
      <c r="K280" s="150"/>
      <c r="M280" s="150"/>
      <c r="O280" s="150"/>
      <c r="Q280" s="144"/>
      <c r="R280" s="145"/>
      <c r="AG280" s="306"/>
      <c r="AH280" s="19"/>
      <c r="AI280" s="319"/>
      <c r="AJ280" s="459"/>
      <c r="AL280" s="19"/>
    </row>
    <row r="281" spans="11:38" s="1" customFormat="1" ht="24" customHeight="1" x14ac:dyDescent="0.25">
      <c r="K281" s="150"/>
      <c r="M281" s="150"/>
      <c r="O281" s="150"/>
      <c r="Q281" s="144"/>
      <c r="R281" s="145"/>
      <c r="AG281" s="306"/>
      <c r="AH281" s="19"/>
      <c r="AI281" s="319"/>
      <c r="AJ281" s="459"/>
      <c r="AL281" s="19"/>
    </row>
    <row r="282" spans="11:38" s="1" customFormat="1" ht="24" customHeight="1" x14ac:dyDescent="0.25">
      <c r="K282" s="150"/>
      <c r="M282" s="150"/>
      <c r="O282" s="150"/>
      <c r="Q282" s="144"/>
      <c r="R282" s="145"/>
      <c r="AG282" s="306"/>
      <c r="AH282" s="19"/>
      <c r="AI282" s="319"/>
      <c r="AJ282" s="459"/>
      <c r="AL282" s="19"/>
    </row>
    <row r="283" spans="11:38" s="1" customFormat="1" ht="24" customHeight="1" x14ac:dyDescent="0.25">
      <c r="K283" s="150"/>
      <c r="M283" s="150"/>
      <c r="O283" s="150"/>
      <c r="Q283" s="144"/>
      <c r="R283" s="145"/>
      <c r="AG283" s="306"/>
      <c r="AH283" s="19"/>
      <c r="AI283" s="319"/>
      <c r="AJ283" s="459"/>
      <c r="AL283" s="19"/>
    </row>
    <row r="284" spans="11:38" s="1" customFormat="1" ht="24" customHeight="1" x14ac:dyDescent="0.25">
      <c r="K284" s="150"/>
      <c r="M284" s="150"/>
      <c r="O284" s="150"/>
      <c r="Q284" s="144"/>
      <c r="R284" s="145"/>
      <c r="AG284" s="306"/>
      <c r="AH284" s="19"/>
      <c r="AI284" s="319"/>
      <c r="AJ284" s="459"/>
      <c r="AL284" s="19"/>
    </row>
    <row r="285" spans="11:38" s="1" customFormat="1" ht="24" customHeight="1" x14ac:dyDescent="0.25">
      <c r="K285" s="150"/>
      <c r="M285" s="150"/>
      <c r="O285" s="150"/>
      <c r="Q285" s="144"/>
      <c r="R285" s="145"/>
      <c r="AG285" s="306"/>
      <c r="AH285" s="19"/>
      <c r="AI285" s="319"/>
      <c r="AJ285" s="459"/>
      <c r="AL285" s="19"/>
    </row>
    <row r="286" spans="11:38" s="1" customFormat="1" ht="24" customHeight="1" x14ac:dyDescent="0.25">
      <c r="K286" s="150"/>
      <c r="M286" s="150"/>
      <c r="O286" s="150"/>
      <c r="Q286" s="144"/>
      <c r="R286" s="145"/>
      <c r="AG286" s="306"/>
      <c r="AH286" s="19"/>
      <c r="AI286" s="319"/>
      <c r="AJ286" s="459"/>
      <c r="AL286" s="19"/>
    </row>
    <row r="287" spans="11:38" s="1" customFormat="1" ht="24" customHeight="1" x14ac:dyDescent="0.25">
      <c r="K287" s="150"/>
      <c r="M287" s="150"/>
      <c r="O287" s="150"/>
      <c r="Q287" s="144"/>
      <c r="R287" s="145"/>
      <c r="AG287" s="306"/>
      <c r="AH287" s="19"/>
      <c r="AI287" s="319"/>
      <c r="AJ287" s="459"/>
      <c r="AL287" s="19"/>
    </row>
    <row r="288" spans="11:38" s="1" customFormat="1" ht="24" customHeight="1" x14ac:dyDescent="0.25">
      <c r="K288" s="150"/>
      <c r="M288" s="150"/>
      <c r="O288" s="150"/>
      <c r="Q288" s="144"/>
      <c r="R288" s="145"/>
      <c r="AG288" s="306"/>
      <c r="AH288" s="19"/>
      <c r="AI288" s="319"/>
      <c r="AJ288" s="459"/>
      <c r="AL288" s="19"/>
    </row>
    <row r="289" spans="11:38" s="1" customFormat="1" ht="24" customHeight="1" x14ac:dyDescent="0.25">
      <c r="K289" s="150"/>
      <c r="M289" s="150"/>
      <c r="O289" s="150"/>
      <c r="Q289" s="144"/>
      <c r="R289" s="145"/>
      <c r="AG289" s="306"/>
      <c r="AH289" s="19"/>
      <c r="AI289" s="319"/>
      <c r="AJ289" s="459"/>
      <c r="AL289" s="19"/>
    </row>
    <row r="290" spans="11:38" s="1" customFormat="1" ht="24" customHeight="1" x14ac:dyDescent="0.25">
      <c r="K290" s="150"/>
      <c r="M290" s="150"/>
      <c r="O290" s="150"/>
      <c r="Q290" s="144"/>
      <c r="R290" s="145"/>
      <c r="AG290" s="306"/>
      <c r="AH290" s="19"/>
      <c r="AI290" s="319"/>
      <c r="AJ290" s="459"/>
      <c r="AL290" s="19"/>
    </row>
    <row r="291" spans="11:38" s="1" customFormat="1" ht="24" customHeight="1" x14ac:dyDescent="0.25">
      <c r="K291" s="150"/>
      <c r="M291" s="150"/>
      <c r="O291" s="150"/>
      <c r="Q291" s="144"/>
      <c r="R291" s="145"/>
      <c r="AG291" s="306"/>
      <c r="AH291" s="19"/>
      <c r="AI291" s="319"/>
      <c r="AJ291" s="459"/>
      <c r="AL291" s="19"/>
    </row>
    <row r="292" spans="11:38" s="1" customFormat="1" ht="24" customHeight="1" x14ac:dyDescent="0.25">
      <c r="K292" s="150"/>
      <c r="M292" s="150"/>
      <c r="O292" s="150"/>
      <c r="Q292" s="144"/>
      <c r="R292" s="145"/>
      <c r="AG292" s="306"/>
      <c r="AH292" s="19"/>
      <c r="AI292" s="319"/>
      <c r="AJ292" s="459"/>
      <c r="AL292" s="19"/>
    </row>
    <row r="293" spans="11:38" s="1" customFormat="1" ht="24" customHeight="1" x14ac:dyDescent="0.25">
      <c r="K293" s="150"/>
      <c r="M293" s="150"/>
      <c r="O293" s="150"/>
      <c r="Q293" s="144"/>
      <c r="R293" s="145"/>
      <c r="AG293" s="306"/>
      <c r="AH293" s="19"/>
      <c r="AI293" s="319"/>
      <c r="AJ293" s="459"/>
      <c r="AL293" s="19"/>
    </row>
    <row r="294" spans="11:38" s="1" customFormat="1" ht="24" customHeight="1" x14ac:dyDescent="0.25">
      <c r="K294" s="150"/>
      <c r="M294" s="150"/>
      <c r="O294" s="150"/>
      <c r="Q294" s="144"/>
      <c r="R294" s="145"/>
      <c r="AG294" s="306"/>
      <c r="AH294" s="19"/>
      <c r="AI294" s="319"/>
      <c r="AJ294" s="459"/>
      <c r="AL294" s="19"/>
    </row>
    <row r="295" spans="11:38" s="1" customFormat="1" ht="24" customHeight="1" x14ac:dyDescent="0.25">
      <c r="K295" s="150"/>
      <c r="M295" s="150"/>
      <c r="O295" s="150"/>
      <c r="Q295" s="144"/>
      <c r="R295" s="145"/>
      <c r="AG295" s="306"/>
      <c r="AH295" s="19"/>
      <c r="AI295" s="319"/>
      <c r="AJ295" s="459"/>
      <c r="AL295" s="19"/>
    </row>
    <row r="296" spans="11:38" s="1" customFormat="1" ht="24" customHeight="1" x14ac:dyDescent="0.25">
      <c r="K296" s="150"/>
      <c r="M296" s="150"/>
      <c r="O296" s="150"/>
      <c r="Q296" s="144"/>
      <c r="R296" s="145"/>
      <c r="AG296" s="306"/>
      <c r="AH296" s="19"/>
      <c r="AI296" s="319"/>
      <c r="AJ296" s="459"/>
      <c r="AL296" s="19"/>
    </row>
    <row r="297" spans="11:38" s="1" customFormat="1" ht="24" customHeight="1" x14ac:dyDescent="0.25">
      <c r="K297" s="150"/>
      <c r="M297" s="150"/>
      <c r="O297" s="150"/>
      <c r="Q297" s="144"/>
      <c r="R297" s="145"/>
      <c r="AG297" s="306"/>
      <c r="AH297" s="19"/>
      <c r="AI297" s="319"/>
      <c r="AJ297" s="459"/>
      <c r="AL297" s="19"/>
    </row>
    <row r="298" spans="11:38" s="1" customFormat="1" ht="24" customHeight="1" x14ac:dyDescent="0.25">
      <c r="K298" s="150"/>
      <c r="M298" s="150"/>
      <c r="O298" s="150"/>
      <c r="Q298" s="144"/>
      <c r="R298" s="145"/>
      <c r="AG298" s="306"/>
      <c r="AH298" s="19"/>
      <c r="AI298" s="319"/>
      <c r="AJ298" s="459"/>
      <c r="AL298" s="19"/>
    </row>
    <row r="299" spans="11:38" s="1" customFormat="1" ht="24" customHeight="1" x14ac:dyDescent="0.25">
      <c r="K299" s="150"/>
      <c r="M299" s="150"/>
      <c r="O299" s="150"/>
      <c r="Q299" s="144"/>
      <c r="R299" s="145"/>
      <c r="AG299" s="306"/>
      <c r="AH299" s="19"/>
      <c r="AI299" s="319"/>
      <c r="AJ299" s="459"/>
      <c r="AL299" s="19"/>
    </row>
    <row r="300" spans="11:38" s="1" customFormat="1" ht="24" customHeight="1" x14ac:dyDescent="0.25">
      <c r="K300" s="150"/>
      <c r="M300" s="150"/>
      <c r="O300" s="150"/>
      <c r="Q300" s="144"/>
      <c r="R300" s="145"/>
      <c r="AG300" s="306"/>
      <c r="AH300" s="19"/>
      <c r="AI300" s="319"/>
      <c r="AJ300" s="459"/>
      <c r="AL300" s="19"/>
    </row>
    <row r="301" spans="11:38" s="1" customFormat="1" ht="24" customHeight="1" x14ac:dyDescent="0.25">
      <c r="K301" s="150"/>
      <c r="M301" s="150"/>
      <c r="O301" s="150"/>
      <c r="Q301" s="144"/>
      <c r="R301" s="145"/>
      <c r="AG301" s="306"/>
      <c r="AH301" s="19"/>
      <c r="AI301" s="319"/>
      <c r="AJ301" s="459"/>
      <c r="AL301" s="19"/>
    </row>
    <row r="302" spans="11:38" s="1" customFormat="1" ht="24" customHeight="1" x14ac:dyDescent="0.25">
      <c r="K302" s="150"/>
      <c r="M302" s="150"/>
      <c r="O302" s="150"/>
      <c r="Q302" s="144"/>
      <c r="R302" s="145"/>
      <c r="AG302" s="306"/>
      <c r="AH302" s="19"/>
      <c r="AI302" s="319"/>
      <c r="AJ302" s="459"/>
      <c r="AL302" s="19"/>
    </row>
    <row r="303" spans="11:38" s="1" customFormat="1" ht="24" customHeight="1" x14ac:dyDescent="0.25">
      <c r="K303" s="150"/>
      <c r="M303" s="150"/>
      <c r="O303" s="150"/>
      <c r="Q303" s="144"/>
      <c r="R303" s="145"/>
      <c r="AG303" s="306"/>
      <c r="AH303" s="19"/>
      <c r="AI303" s="319"/>
      <c r="AJ303" s="459"/>
      <c r="AL303" s="19"/>
    </row>
    <row r="304" spans="11:38" s="1" customFormat="1" ht="24" customHeight="1" x14ac:dyDescent="0.25">
      <c r="K304" s="150"/>
      <c r="M304" s="150"/>
      <c r="O304" s="150"/>
      <c r="Q304" s="144"/>
      <c r="R304" s="145"/>
      <c r="AG304" s="306"/>
      <c r="AH304" s="19"/>
      <c r="AI304" s="319"/>
      <c r="AJ304" s="459"/>
      <c r="AL304" s="19"/>
    </row>
    <row r="305" spans="11:38" s="1" customFormat="1" ht="24" customHeight="1" x14ac:dyDescent="0.25">
      <c r="K305" s="150"/>
      <c r="M305" s="150"/>
      <c r="O305" s="150"/>
      <c r="Q305" s="144"/>
      <c r="R305" s="145"/>
      <c r="AG305" s="306"/>
      <c r="AH305" s="19"/>
      <c r="AI305" s="319"/>
      <c r="AJ305" s="459"/>
      <c r="AL305" s="19"/>
    </row>
    <row r="306" spans="11:38" s="1" customFormat="1" ht="24" customHeight="1" x14ac:dyDescent="0.25">
      <c r="K306" s="150"/>
      <c r="M306" s="150"/>
      <c r="O306" s="150"/>
      <c r="Q306" s="144"/>
      <c r="R306" s="145"/>
      <c r="AG306" s="306"/>
      <c r="AH306" s="19"/>
      <c r="AI306" s="319"/>
      <c r="AJ306" s="459"/>
      <c r="AL306" s="19"/>
    </row>
    <row r="307" spans="11:38" s="1" customFormat="1" ht="24" customHeight="1" x14ac:dyDescent="0.25">
      <c r="K307" s="150"/>
      <c r="M307" s="150"/>
      <c r="O307" s="150"/>
      <c r="Q307" s="144"/>
      <c r="R307" s="145"/>
      <c r="AG307" s="306"/>
      <c r="AH307" s="19"/>
      <c r="AI307" s="319"/>
      <c r="AJ307" s="459"/>
      <c r="AL307" s="19"/>
    </row>
    <row r="308" spans="11:38" s="1" customFormat="1" ht="24" customHeight="1" x14ac:dyDescent="0.25">
      <c r="K308" s="150"/>
      <c r="M308" s="150"/>
      <c r="O308" s="150"/>
      <c r="Q308" s="144"/>
      <c r="R308" s="145"/>
      <c r="AG308" s="306"/>
      <c r="AH308" s="19"/>
      <c r="AI308" s="319"/>
      <c r="AJ308" s="459"/>
      <c r="AL308" s="19"/>
    </row>
    <row r="309" spans="11:38" s="1" customFormat="1" ht="24" customHeight="1" x14ac:dyDescent="0.25">
      <c r="K309" s="150"/>
      <c r="M309" s="150"/>
      <c r="O309" s="150"/>
      <c r="Q309" s="144"/>
      <c r="R309" s="145"/>
      <c r="AG309" s="306"/>
      <c r="AH309" s="19"/>
      <c r="AI309" s="319"/>
      <c r="AJ309" s="459"/>
      <c r="AL309" s="19"/>
    </row>
    <row r="310" spans="11:38" s="1" customFormat="1" ht="24" customHeight="1" x14ac:dyDescent="0.25">
      <c r="K310" s="150"/>
      <c r="M310" s="150"/>
      <c r="O310" s="150"/>
      <c r="Q310" s="144"/>
      <c r="R310" s="145"/>
      <c r="AG310" s="306"/>
      <c r="AH310" s="19"/>
      <c r="AI310" s="319"/>
      <c r="AJ310" s="459"/>
      <c r="AL310" s="19"/>
    </row>
    <row r="311" spans="11:38" s="1" customFormat="1" ht="24" customHeight="1" x14ac:dyDescent="0.25">
      <c r="K311" s="150"/>
      <c r="M311" s="150"/>
      <c r="O311" s="150"/>
      <c r="Q311" s="144"/>
      <c r="R311" s="145"/>
      <c r="AG311" s="306"/>
      <c r="AH311" s="19"/>
      <c r="AI311" s="319"/>
      <c r="AJ311" s="459"/>
      <c r="AL311" s="19"/>
    </row>
    <row r="312" spans="11:38" s="1" customFormat="1" ht="24" customHeight="1" x14ac:dyDescent="0.25">
      <c r="K312" s="150"/>
      <c r="M312" s="150"/>
      <c r="O312" s="150"/>
      <c r="Q312" s="144"/>
      <c r="R312" s="145"/>
      <c r="AG312" s="306"/>
      <c r="AH312" s="19"/>
      <c r="AI312" s="319"/>
      <c r="AJ312" s="459"/>
      <c r="AL312" s="19"/>
    </row>
    <row r="313" spans="11:38" s="1" customFormat="1" ht="24" customHeight="1" x14ac:dyDescent="0.25">
      <c r="K313" s="150"/>
      <c r="M313" s="150"/>
      <c r="O313" s="150"/>
      <c r="Q313" s="144"/>
      <c r="R313" s="145"/>
      <c r="AG313" s="306"/>
      <c r="AH313" s="19"/>
      <c r="AI313" s="319"/>
      <c r="AJ313" s="459"/>
      <c r="AL313" s="19"/>
    </row>
    <row r="314" spans="11:38" s="1" customFormat="1" ht="24" customHeight="1" x14ac:dyDescent="0.25">
      <c r="K314" s="150"/>
      <c r="M314" s="150"/>
      <c r="O314" s="150"/>
      <c r="Q314" s="144"/>
      <c r="R314" s="145"/>
      <c r="AG314" s="306"/>
      <c r="AH314" s="19"/>
      <c r="AI314" s="319"/>
      <c r="AJ314" s="459"/>
      <c r="AL314" s="19"/>
    </row>
    <row r="315" spans="11:38" s="1" customFormat="1" ht="24" customHeight="1" x14ac:dyDescent="0.25">
      <c r="K315" s="150"/>
      <c r="M315" s="150"/>
      <c r="O315" s="150"/>
      <c r="Q315" s="144"/>
      <c r="R315" s="145"/>
      <c r="AG315" s="306"/>
      <c r="AH315" s="19"/>
      <c r="AI315" s="319"/>
      <c r="AJ315" s="459"/>
      <c r="AL315" s="19"/>
    </row>
    <row r="316" spans="11:38" s="1" customFormat="1" ht="24" customHeight="1" x14ac:dyDescent="0.25">
      <c r="K316" s="150"/>
      <c r="M316" s="150"/>
      <c r="O316" s="150"/>
      <c r="Q316" s="144"/>
      <c r="R316" s="145"/>
      <c r="AG316" s="306"/>
      <c r="AH316" s="19"/>
      <c r="AI316" s="319"/>
      <c r="AJ316" s="459"/>
      <c r="AL316" s="19"/>
    </row>
    <row r="317" spans="11:38" s="1" customFormat="1" ht="24" customHeight="1" x14ac:dyDescent="0.25">
      <c r="K317" s="150"/>
      <c r="M317" s="150"/>
      <c r="O317" s="150"/>
      <c r="Q317" s="144"/>
      <c r="R317" s="145"/>
      <c r="AG317" s="306"/>
      <c r="AH317" s="19"/>
      <c r="AI317" s="319"/>
      <c r="AJ317" s="459"/>
      <c r="AL317" s="19"/>
    </row>
    <row r="318" spans="11:38" s="1" customFormat="1" ht="24" customHeight="1" x14ac:dyDescent="0.25">
      <c r="K318" s="150"/>
      <c r="M318" s="150"/>
      <c r="O318" s="150"/>
      <c r="Q318" s="144"/>
      <c r="R318" s="145"/>
      <c r="AG318" s="306"/>
      <c r="AH318" s="19"/>
      <c r="AI318" s="319"/>
      <c r="AJ318" s="459"/>
      <c r="AL318" s="19"/>
    </row>
    <row r="319" spans="11:38" s="1" customFormat="1" ht="24" customHeight="1" x14ac:dyDescent="0.25">
      <c r="K319" s="150"/>
      <c r="M319" s="150"/>
      <c r="O319" s="150"/>
      <c r="Q319" s="144"/>
      <c r="R319" s="145"/>
      <c r="AG319" s="306"/>
      <c r="AH319" s="19"/>
      <c r="AI319" s="319"/>
      <c r="AJ319" s="459"/>
      <c r="AL319" s="19"/>
    </row>
    <row r="320" spans="11:38" s="1" customFormat="1" ht="24" customHeight="1" x14ac:dyDescent="0.25">
      <c r="K320" s="150"/>
      <c r="M320" s="150"/>
      <c r="O320" s="150"/>
      <c r="Q320" s="144"/>
      <c r="R320" s="145"/>
      <c r="AG320" s="306"/>
      <c r="AH320" s="19"/>
      <c r="AI320" s="319"/>
      <c r="AJ320" s="459"/>
      <c r="AL320" s="19"/>
    </row>
    <row r="321" spans="11:38" s="1" customFormat="1" ht="24" customHeight="1" x14ac:dyDescent="0.25">
      <c r="K321" s="150"/>
      <c r="M321" s="150"/>
      <c r="O321" s="150"/>
      <c r="Q321" s="144"/>
      <c r="R321" s="145"/>
      <c r="AG321" s="306"/>
      <c r="AH321" s="19"/>
      <c r="AI321" s="319"/>
      <c r="AJ321" s="459"/>
      <c r="AL321" s="19"/>
    </row>
    <row r="322" spans="11:38" s="1" customFormat="1" ht="24" customHeight="1" x14ac:dyDescent="0.25">
      <c r="K322" s="150"/>
      <c r="M322" s="150"/>
      <c r="O322" s="150"/>
      <c r="Q322" s="144"/>
      <c r="R322" s="145"/>
      <c r="AG322" s="306"/>
      <c r="AH322" s="19"/>
      <c r="AI322" s="319"/>
      <c r="AJ322" s="459"/>
      <c r="AL322" s="19"/>
    </row>
    <row r="323" spans="11:38" s="1" customFormat="1" ht="24" customHeight="1" x14ac:dyDescent="0.25">
      <c r="K323" s="150"/>
      <c r="M323" s="150"/>
      <c r="O323" s="150"/>
      <c r="Q323" s="144"/>
      <c r="R323" s="145"/>
      <c r="AG323" s="306"/>
      <c r="AH323" s="19"/>
      <c r="AI323" s="319"/>
      <c r="AJ323" s="459"/>
      <c r="AL323" s="19"/>
    </row>
    <row r="324" spans="11:38" s="1" customFormat="1" ht="24" customHeight="1" x14ac:dyDescent="0.25">
      <c r="K324" s="150"/>
      <c r="M324" s="150"/>
      <c r="O324" s="150"/>
      <c r="Q324" s="144"/>
      <c r="R324" s="145"/>
      <c r="AG324" s="306"/>
      <c r="AH324" s="19"/>
      <c r="AI324" s="319"/>
      <c r="AJ324" s="459"/>
      <c r="AL324" s="19"/>
    </row>
    <row r="325" spans="11:38" s="1" customFormat="1" ht="24" customHeight="1" x14ac:dyDescent="0.25">
      <c r="K325" s="150"/>
      <c r="M325" s="150"/>
      <c r="O325" s="150"/>
      <c r="Q325" s="144"/>
      <c r="R325" s="145"/>
      <c r="AG325" s="306"/>
      <c r="AH325" s="19"/>
      <c r="AI325" s="319"/>
      <c r="AJ325" s="459"/>
      <c r="AL325" s="19"/>
    </row>
    <row r="326" spans="11:38" s="1" customFormat="1" ht="24" customHeight="1" x14ac:dyDescent="0.25">
      <c r="K326" s="150"/>
      <c r="M326" s="150"/>
      <c r="O326" s="150"/>
      <c r="Q326" s="144"/>
      <c r="R326" s="145"/>
      <c r="AG326" s="306"/>
      <c r="AH326" s="19"/>
      <c r="AI326" s="319"/>
      <c r="AJ326" s="459"/>
      <c r="AL326" s="19"/>
    </row>
    <row r="327" spans="11:38" s="1" customFormat="1" ht="24" customHeight="1" x14ac:dyDescent="0.25">
      <c r="K327" s="150"/>
      <c r="M327" s="150"/>
      <c r="O327" s="150"/>
      <c r="Q327" s="144"/>
      <c r="R327" s="145"/>
      <c r="AG327" s="306"/>
      <c r="AH327" s="19"/>
      <c r="AI327" s="319"/>
      <c r="AJ327" s="459"/>
      <c r="AL327" s="19"/>
    </row>
    <row r="328" spans="11:38" s="1" customFormat="1" ht="24" customHeight="1" x14ac:dyDescent="0.25">
      <c r="K328" s="150"/>
      <c r="M328" s="150"/>
      <c r="O328" s="150"/>
      <c r="Q328" s="144"/>
      <c r="R328" s="145"/>
      <c r="AG328" s="306"/>
      <c r="AH328" s="19"/>
      <c r="AI328" s="319"/>
      <c r="AJ328" s="459"/>
      <c r="AL328" s="19"/>
    </row>
    <row r="329" spans="11:38" s="1" customFormat="1" ht="24" customHeight="1" x14ac:dyDescent="0.25">
      <c r="K329" s="150"/>
      <c r="M329" s="150"/>
      <c r="O329" s="150"/>
      <c r="Q329" s="144"/>
      <c r="R329" s="145"/>
      <c r="AG329" s="306"/>
      <c r="AH329" s="19"/>
      <c r="AI329" s="319"/>
      <c r="AJ329" s="459"/>
      <c r="AL329" s="19"/>
    </row>
    <row r="330" spans="11:38" s="1" customFormat="1" ht="24" customHeight="1" x14ac:dyDescent="0.25">
      <c r="K330" s="150"/>
      <c r="M330" s="150"/>
      <c r="O330" s="150"/>
      <c r="Q330" s="144"/>
      <c r="R330" s="145"/>
      <c r="AG330" s="306"/>
      <c r="AH330" s="19"/>
      <c r="AI330" s="319"/>
      <c r="AJ330" s="459"/>
      <c r="AL330" s="19"/>
    </row>
    <row r="331" spans="11:38" s="1" customFormat="1" ht="24" customHeight="1" x14ac:dyDescent="0.25">
      <c r="K331" s="150"/>
      <c r="M331" s="150"/>
      <c r="O331" s="150"/>
      <c r="Q331" s="144"/>
      <c r="R331" s="145"/>
      <c r="AG331" s="306"/>
      <c r="AH331" s="19"/>
      <c r="AI331" s="319"/>
      <c r="AJ331" s="459"/>
      <c r="AL331" s="19"/>
    </row>
    <row r="332" spans="11:38" s="1" customFormat="1" ht="24" customHeight="1" x14ac:dyDescent="0.25">
      <c r="K332" s="150"/>
      <c r="M332" s="150"/>
      <c r="O332" s="150"/>
      <c r="Q332" s="144"/>
      <c r="R332" s="145"/>
      <c r="AG332" s="306"/>
      <c r="AH332" s="19"/>
      <c r="AI332" s="319"/>
      <c r="AJ332" s="459"/>
      <c r="AL332" s="19"/>
    </row>
    <row r="333" spans="11:38" s="1" customFormat="1" ht="24" customHeight="1" x14ac:dyDescent="0.25">
      <c r="K333" s="150"/>
      <c r="M333" s="150"/>
      <c r="O333" s="150"/>
      <c r="Q333" s="144"/>
      <c r="R333" s="145"/>
      <c r="AG333" s="306"/>
      <c r="AH333" s="19"/>
      <c r="AI333" s="319"/>
      <c r="AJ333" s="459"/>
      <c r="AL333" s="19"/>
    </row>
    <row r="334" spans="11:38" s="1" customFormat="1" ht="24" customHeight="1" x14ac:dyDescent="0.25">
      <c r="K334" s="150"/>
      <c r="M334" s="150"/>
      <c r="O334" s="150"/>
      <c r="Q334" s="144"/>
      <c r="R334" s="145"/>
      <c r="AG334" s="306"/>
      <c r="AH334" s="19"/>
      <c r="AI334" s="319"/>
      <c r="AJ334" s="459"/>
      <c r="AL334" s="19"/>
    </row>
    <row r="335" spans="11:38" s="1" customFormat="1" ht="24" customHeight="1" x14ac:dyDescent="0.25">
      <c r="K335" s="150"/>
      <c r="M335" s="150"/>
      <c r="O335" s="150"/>
      <c r="Q335" s="144"/>
      <c r="R335" s="145"/>
      <c r="AG335" s="306"/>
      <c r="AH335" s="19"/>
      <c r="AI335" s="319"/>
      <c r="AJ335" s="459"/>
      <c r="AL335" s="19"/>
    </row>
    <row r="336" spans="11:38" s="1" customFormat="1" ht="24" customHeight="1" x14ac:dyDescent="0.25">
      <c r="K336" s="150"/>
      <c r="M336" s="150"/>
      <c r="O336" s="150"/>
      <c r="Q336" s="144"/>
      <c r="R336" s="145"/>
      <c r="AG336" s="306"/>
      <c r="AH336" s="19"/>
      <c r="AI336" s="319"/>
      <c r="AJ336" s="459"/>
      <c r="AL336" s="19"/>
    </row>
    <row r="337" spans="11:38" s="1" customFormat="1" ht="24" customHeight="1" x14ac:dyDescent="0.25">
      <c r="K337" s="150"/>
      <c r="M337" s="150"/>
      <c r="O337" s="150"/>
      <c r="Q337" s="144"/>
      <c r="R337" s="145"/>
      <c r="AG337" s="306"/>
      <c r="AH337" s="19"/>
      <c r="AI337" s="319"/>
      <c r="AJ337" s="459"/>
      <c r="AL337" s="19"/>
    </row>
    <row r="338" spans="11:38" s="1" customFormat="1" ht="24" customHeight="1" x14ac:dyDescent="0.25">
      <c r="K338" s="150"/>
      <c r="M338" s="150"/>
      <c r="O338" s="150"/>
      <c r="Q338" s="144"/>
      <c r="R338" s="145"/>
      <c r="AG338" s="306"/>
      <c r="AH338" s="19"/>
      <c r="AI338" s="319"/>
      <c r="AJ338" s="459"/>
      <c r="AL338" s="19"/>
    </row>
    <row r="339" spans="11:38" s="1" customFormat="1" ht="24" customHeight="1" x14ac:dyDescent="0.25">
      <c r="K339" s="150"/>
      <c r="M339" s="150"/>
      <c r="O339" s="150"/>
      <c r="Q339" s="144"/>
      <c r="R339" s="145"/>
      <c r="AG339" s="306"/>
      <c r="AH339" s="19"/>
      <c r="AI339" s="319"/>
      <c r="AJ339" s="459"/>
      <c r="AL339" s="19"/>
    </row>
    <row r="340" spans="11:38" s="1" customFormat="1" ht="24" customHeight="1" x14ac:dyDescent="0.25">
      <c r="K340" s="150"/>
      <c r="M340" s="150"/>
      <c r="O340" s="150"/>
      <c r="Q340" s="144"/>
      <c r="R340" s="145"/>
      <c r="AG340" s="306"/>
      <c r="AH340" s="19"/>
      <c r="AI340" s="319"/>
      <c r="AJ340" s="459"/>
      <c r="AL340" s="19"/>
    </row>
    <row r="341" spans="11:38" s="1" customFormat="1" ht="24" customHeight="1" x14ac:dyDescent="0.25">
      <c r="K341" s="150"/>
      <c r="M341" s="150"/>
      <c r="O341" s="150"/>
      <c r="Q341" s="144"/>
      <c r="R341" s="145"/>
      <c r="AG341" s="306"/>
      <c r="AH341" s="19"/>
      <c r="AI341" s="319"/>
      <c r="AJ341" s="459"/>
      <c r="AL341" s="19"/>
    </row>
    <row r="342" spans="11:38" s="1" customFormat="1" ht="24" customHeight="1" x14ac:dyDescent="0.25">
      <c r="K342" s="150"/>
      <c r="M342" s="150"/>
      <c r="O342" s="150"/>
      <c r="Q342" s="144"/>
      <c r="R342" s="145"/>
      <c r="AG342" s="306"/>
      <c r="AH342" s="19"/>
      <c r="AI342" s="319"/>
      <c r="AJ342" s="459"/>
      <c r="AL342" s="19"/>
    </row>
    <row r="343" spans="11:38" s="1" customFormat="1" ht="24" customHeight="1" x14ac:dyDescent="0.25">
      <c r="K343" s="150"/>
      <c r="M343" s="150"/>
      <c r="O343" s="150"/>
      <c r="Q343" s="144"/>
      <c r="R343" s="145"/>
      <c r="AG343" s="306"/>
      <c r="AH343" s="19"/>
      <c r="AI343" s="319"/>
      <c r="AJ343" s="459"/>
      <c r="AL343" s="19"/>
    </row>
    <row r="344" spans="11:38" s="1" customFormat="1" ht="24" customHeight="1" x14ac:dyDescent="0.25">
      <c r="K344" s="150"/>
      <c r="M344" s="150"/>
      <c r="O344" s="150"/>
      <c r="Q344" s="144"/>
      <c r="R344" s="145"/>
      <c r="AG344" s="306"/>
      <c r="AH344" s="19"/>
      <c r="AI344" s="319"/>
      <c r="AJ344" s="459"/>
      <c r="AL344" s="19"/>
    </row>
    <row r="345" spans="11:38" s="1" customFormat="1" ht="24" customHeight="1" x14ac:dyDescent="0.25">
      <c r="K345" s="150"/>
      <c r="M345" s="150"/>
      <c r="O345" s="150"/>
      <c r="Q345" s="144"/>
      <c r="R345" s="145"/>
      <c r="AG345" s="306"/>
      <c r="AH345" s="19"/>
      <c r="AI345" s="319"/>
      <c r="AJ345" s="459"/>
      <c r="AL345" s="19"/>
    </row>
    <row r="346" spans="11:38" s="1" customFormat="1" ht="24" customHeight="1" x14ac:dyDescent="0.25">
      <c r="K346" s="150"/>
      <c r="M346" s="150"/>
      <c r="O346" s="150"/>
      <c r="Q346" s="144"/>
      <c r="R346" s="145"/>
      <c r="AG346" s="306"/>
      <c r="AH346" s="19"/>
      <c r="AI346" s="319"/>
      <c r="AJ346" s="459"/>
      <c r="AL346" s="19"/>
    </row>
    <row r="347" spans="11:38" s="1" customFormat="1" ht="24" customHeight="1" x14ac:dyDescent="0.25">
      <c r="K347" s="150"/>
      <c r="M347" s="150"/>
      <c r="O347" s="150"/>
      <c r="Q347" s="144"/>
      <c r="R347" s="145"/>
      <c r="AG347" s="306"/>
      <c r="AH347" s="19"/>
      <c r="AI347" s="319"/>
      <c r="AJ347" s="459"/>
      <c r="AL347" s="19"/>
    </row>
    <row r="348" spans="11:38" s="1" customFormat="1" ht="24" customHeight="1" x14ac:dyDescent="0.25">
      <c r="K348" s="150"/>
      <c r="M348" s="150"/>
      <c r="O348" s="150"/>
      <c r="Q348" s="144"/>
      <c r="R348" s="145"/>
      <c r="AG348" s="306"/>
      <c r="AH348" s="19"/>
      <c r="AI348" s="319"/>
      <c r="AJ348" s="459"/>
      <c r="AL348" s="19"/>
    </row>
    <row r="349" spans="11:38" s="1" customFormat="1" ht="24" customHeight="1" x14ac:dyDescent="0.25">
      <c r="K349" s="150"/>
      <c r="M349" s="150"/>
      <c r="O349" s="150"/>
      <c r="Q349" s="144"/>
      <c r="R349" s="145"/>
      <c r="AG349" s="306"/>
      <c r="AH349" s="19"/>
      <c r="AI349" s="319"/>
      <c r="AJ349" s="459"/>
      <c r="AL349" s="19"/>
    </row>
    <row r="350" spans="11:38" s="1" customFormat="1" ht="24" customHeight="1" x14ac:dyDescent="0.25">
      <c r="K350" s="150"/>
      <c r="M350" s="150"/>
      <c r="O350" s="150"/>
      <c r="Q350" s="144"/>
      <c r="R350" s="145"/>
      <c r="AG350" s="306"/>
      <c r="AH350" s="19"/>
      <c r="AI350" s="319"/>
      <c r="AJ350" s="459"/>
      <c r="AL350" s="19"/>
    </row>
    <row r="351" spans="11:38" s="1" customFormat="1" ht="24" customHeight="1" x14ac:dyDescent="0.25">
      <c r="K351" s="150"/>
      <c r="M351" s="150"/>
      <c r="O351" s="150"/>
      <c r="Q351" s="144"/>
      <c r="R351" s="145"/>
      <c r="AG351" s="306"/>
      <c r="AH351" s="19"/>
      <c r="AI351" s="319"/>
      <c r="AJ351" s="459"/>
      <c r="AL351" s="19"/>
    </row>
    <row r="352" spans="11:38" s="1" customFormat="1" ht="24" customHeight="1" x14ac:dyDescent="0.25">
      <c r="K352" s="150"/>
      <c r="M352" s="150"/>
      <c r="O352" s="150"/>
      <c r="Q352" s="144"/>
      <c r="R352" s="145"/>
      <c r="AG352" s="306"/>
      <c r="AH352" s="19"/>
      <c r="AI352" s="319"/>
      <c r="AJ352" s="459"/>
      <c r="AL352" s="19"/>
    </row>
    <row r="353" spans="11:38" s="1" customFormat="1" ht="24" customHeight="1" x14ac:dyDescent="0.25">
      <c r="K353" s="150"/>
      <c r="M353" s="150"/>
      <c r="O353" s="150"/>
      <c r="Q353" s="144"/>
      <c r="R353" s="145"/>
      <c r="AG353" s="306"/>
      <c r="AH353" s="19"/>
      <c r="AI353" s="319"/>
      <c r="AJ353" s="459"/>
      <c r="AL353" s="19"/>
    </row>
    <row r="354" spans="11:38" s="1" customFormat="1" ht="24" customHeight="1" x14ac:dyDescent="0.25">
      <c r="K354" s="150"/>
      <c r="M354" s="150"/>
      <c r="O354" s="150"/>
      <c r="Q354" s="144"/>
      <c r="R354" s="145"/>
      <c r="AG354" s="306"/>
      <c r="AH354" s="19"/>
      <c r="AI354" s="319"/>
      <c r="AJ354" s="459"/>
      <c r="AL354" s="19"/>
    </row>
    <row r="355" spans="11:38" s="1" customFormat="1" ht="24" customHeight="1" x14ac:dyDescent="0.25">
      <c r="K355" s="150"/>
      <c r="M355" s="150"/>
      <c r="O355" s="150"/>
      <c r="Q355" s="144"/>
      <c r="R355" s="145"/>
      <c r="AG355" s="306"/>
      <c r="AH355" s="19"/>
      <c r="AI355" s="319"/>
      <c r="AJ355" s="459"/>
      <c r="AL355" s="19"/>
    </row>
    <row r="356" spans="11:38" s="1" customFormat="1" ht="24" customHeight="1" x14ac:dyDescent="0.25">
      <c r="K356" s="150"/>
      <c r="M356" s="150"/>
      <c r="O356" s="150"/>
      <c r="Q356" s="144"/>
      <c r="R356" s="145"/>
      <c r="AG356" s="306"/>
      <c r="AH356" s="19"/>
      <c r="AI356" s="319"/>
      <c r="AJ356" s="459"/>
      <c r="AL356" s="19"/>
    </row>
    <row r="357" spans="11:38" s="1" customFormat="1" ht="24" customHeight="1" x14ac:dyDescent="0.25">
      <c r="K357" s="150"/>
      <c r="M357" s="150"/>
      <c r="O357" s="150"/>
      <c r="Q357" s="144"/>
      <c r="R357" s="145"/>
      <c r="AG357" s="306"/>
      <c r="AH357" s="19"/>
      <c r="AI357" s="319"/>
      <c r="AJ357" s="459"/>
      <c r="AL357" s="19"/>
    </row>
    <row r="358" spans="11:38" s="1" customFormat="1" ht="24" customHeight="1" x14ac:dyDescent="0.25">
      <c r="K358" s="150"/>
      <c r="M358" s="150"/>
      <c r="O358" s="150"/>
      <c r="Q358" s="144"/>
      <c r="R358" s="145"/>
      <c r="AG358" s="306"/>
      <c r="AH358" s="19"/>
      <c r="AI358" s="319"/>
      <c r="AJ358" s="459"/>
      <c r="AL358" s="19"/>
    </row>
    <row r="359" spans="11:38" s="1" customFormat="1" ht="24" customHeight="1" x14ac:dyDescent="0.25">
      <c r="K359" s="150"/>
      <c r="M359" s="150"/>
      <c r="O359" s="150"/>
      <c r="Q359" s="144"/>
      <c r="R359" s="145"/>
      <c r="AG359" s="306"/>
      <c r="AH359" s="19"/>
      <c r="AI359" s="319"/>
      <c r="AJ359" s="459"/>
      <c r="AL359" s="19"/>
    </row>
    <row r="360" spans="11:38" s="1" customFormat="1" ht="24" customHeight="1" x14ac:dyDescent="0.25">
      <c r="K360" s="150"/>
      <c r="M360" s="150"/>
      <c r="O360" s="150"/>
      <c r="Q360" s="144"/>
      <c r="R360" s="145"/>
      <c r="AG360" s="306"/>
      <c r="AH360" s="19"/>
      <c r="AI360" s="319"/>
      <c r="AJ360" s="459"/>
      <c r="AL360" s="19"/>
    </row>
    <row r="361" spans="11:38" s="1" customFormat="1" ht="24" customHeight="1" x14ac:dyDescent="0.25">
      <c r="K361" s="150"/>
      <c r="M361" s="150"/>
      <c r="O361" s="150"/>
      <c r="Q361" s="144"/>
      <c r="R361" s="145"/>
      <c r="AG361" s="306"/>
      <c r="AH361" s="19"/>
      <c r="AI361" s="319"/>
      <c r="AJ361" s="459"/>
      <c r="AL361" s="19"/>
    </row>
    <row r="362" spans="11:38" s="1" customFormat="1" ht="24" customHeight="1" x14ac:dyDescent="0.25">
      <c r="K362" s="150"/>
      <c r="M362" s="150"/>
      <c r="O362" s="150"/>
      <c r="Q362" s="144"/>
      <c r="R362" s="145"/>
      <c r="AG362" s="306"/>
      <c r="AH362" s="19"/>
      <c r="AI362" s="319"/>
      <c r="AJ362" s="459"/>
      <c r="AL362" s="19"/>
    </row>
    <row r="363" spans="11:38" s="1" customFormat="1" ht="24" customHeight="1" x14ac:dyDescent="0.25">
      <c r="K363" s="150"/>
      <c r="M363" s="150"/>
      <c r="O363" s="150"/>
      <c r="Q363" s="144"/>
      <c r="R363" s="145"/>
      <c r="AG363" s="306"/>
      <c r="AH363" s="19"/>
      <c r="AI363" s="319"/>
      <c r="AJ363" s="459"/>
      <c r="AL363" s="19"/>
    </row>
    <row r="364" spans="11:38" s="1" customFormat="1" ht="24" customHeight="1" x14ac:dyDescent="0.25">
      <c r="K364" s="150"/>
      <c r="M364" s="150"/>
      <c r="O364" s="150"/>
      <c r="Q364" s="144"/>
      <c r="R364" s="145"/>
      <c r="AG364" s="306"/>
      <c r="AH364" s="19"/>
      <c r="AI364" s="319"/>
      <c r="AJ364" s="459"/>
      <c r="AL364" s="19"/>
    </row>
    <row r="365" spans="11:38" s="1" customFormat="1" ht="24" customHeight="1" x14ac:dyDescent="0.25">
      <c r="K365" s="150"/>
      <c r="M365" s="150"/>
      <c r="O365" s="150"/>
      <c r="Q365" s="144"/>
      <c r="R365" s="145"/>
      <c r="AG365" s="306"/>
      <c r="AH365" s="19"/>
      <c r="AI365" s="319"/>
      <c r="AJ365" s="459"/>
      <c r="AL365" s="19"/>
    </row>
    <row r="366" spans="11:38" s="1" customFormat="1" ht="24" customHeight="1" x14ac:dyDescent="0.25">
      <c r="K366" s="150"/>
      <c r="M366" s="150"/>
      <c r="O366" s="150"/>
      <c r="Q366" s="144"/>
      <c r="R366" s="145"/>
      <c r="AG366" s="306"/>
      <c r="AH366" s="19"/>
      <c r="AI366" s="319"/>
      <c r="AJ366" s="459"/>
      <c r="AL366" s="19"/>
    </row>
    <row r="367" spans="11:38" s="1" customFormat="1" ht="24" customHeight="1" x14ac:dyDescent="0.25">
      <c r="K367" s="150"/>
      <c r="M367" s="150"/>
      <c r="O367" s="150"/>
      <c r="Q367" s="144"/>
      <c r="R367" s="145"/>
      <c r="AG367" s="306"/>
      <c r="AH367" s="19"/>
      <c r="AI367" s="319"/>
      <c r="AJ367" s="459"/>
      <c r="AL367" s="19"/>
    </row>
    <row r="368" spans="11:38" s="1" customFormat="1" ht="24" customHeight="1" x14ac:dyDescent="0.25">
      <c r="K368" s="150"/>
      <c r="M368" s="150"/>
      <c r="O368" s="150"/>
      <c r="Q368" s="144"/>
      <c r="R368" s="145"/>
      <c r="AG368" s="306"/>
      <c r="AH368" s="19"/>
      <c r="AI368" s="319"/>
      <c r="AJ368" s="459"/>
      <c r="AL368" s="19"/>
    </row>
    <row r="369" spans="11:38" s="1" customFormat="1" ht="24" customHeight="1" x14ac:dyDescent="0.25">
      <c r="K369" s="150"/>
      <c r="M369" s="150"/>
      <c r="O369" s="150"/>
      <c r="Q369" s="144"/>
      <c r="R369" s="145"/>
      <c r="AG369" s="306"/>
      <c r="AH369" s="19"/>
      <c r="AI369" s="319"/>
      <c r="AJ369" s="459"/>
      <c r="AL369" s="19"/>
    </row>
    <row r="370" spans="11:38" s="1" customFormat="1" ht="24" customHeight="1" x14ac:dyDescent="0.25">
      <c r="K370" s="150"/>
      <c r="M370" s="150"/>
      <c r="O370" s="150"/>
      <c r="Q370" s="144"/>
      <c r="R370" s="145"/>
      <c r="AG370" s="306"/>
      <c r="AH370" s="19"/>
      <c r="AI370" s="319"/>
      <c r="AJ370" s="459"/>
      <c r="AL370" s="19"/>
    </row>
    <row r="371" spans="11:38" s="1" customFormat="1" ht="24" customHeight="1" x14ac:dyDescent="0.25">
      <c r="K371" s="150"/>
      <c r="M371" s="150"/>
      <c r="O371" s="150"/>
      <c r="Q371" s="144"/>
      <c r="R371" s="145"/>
      <c r="AG371" s="306"/>
      <c r="AH371" s="19"/>
      <c r="AI371" s="319"/>
      <c r="AJ371" s="459"/>
      <c r="AL371" s="19"/>
    </row>
    <row r="372" spans="11:38" s="1" customFormat="1" ht="24" customHeight="1" x14ac:dyDescent="0.25">
      <c r="K372" s="150"/>
      <c r="M372" s="150"/>
      <c r="O372" s="150"/>
      <c r="Q372" s="144"/>
      <c r="R372" s="145"/>
      <c r="AG372" s="306"/>
      <c r="AH372" s="19"/>
      <c r="AI372" s="319"/>
      <c r="AJ372" s="459"/>
      <c r="AL372" s="19"/>
    </row>
    <row r="373" spans="11:38" s="1" customFormat="1" ht="24" customHeight="1" x14ac:dyDescent="0.25">
      <c r="K373" s="150"/>
      <c r="M373" s="150"/>
      <c r="O373" s="150"/>
      <c r="Q373" s="144"/>
      <c r="R373" s="145"/>
      <c r="AG373" s="306"/>
      <c r="AH373" s="19"/>
      <c r="AI373" s="319"/>
      <c r="AJ373" s="459"/>
      <c r="AL373" s="19"/>
    </row>
    <row r="374" spans="11:38" s="1" customFormat="1" ht="24" customHeight="1" x14ac:dyDescent="0.25">
      <c r="K374" s="150"/>
      <c r="M374" s="150"/>
      <c r="O374" s="150"/>
      <c r="Q374" s="144"/>
      <c r="R374" s="145"/>
      <c r="AG374" s="306"/>
      <c r="AH374" s="19"/>
      <c r="AI374" s="319"/>
      <c r="AJ374" s="459"/>
      <c r="AL374" s="19"/>
    </row>
    <row r="375" spans="11:38" s="1" customFormat="1" ht="24" customHeight="1" x14ac:dyDescent="0.25">
      <c r="K375" s="150"/>
      <c r="M375" s="150"/>
      <c r="O375" s="150"/>
      <c r="Q375" s="144"/>
      <c r="R375" s="145"/>
      <c r="AG375" s="306"/>
      <c r="AH375" s="19"/>
      <c r="AI375" s="319"/>
      <c r="AJ375" s="459"/>
      <c r="AL375" s="19"/>
    </row>
    <row r="376" spans="11:38" s="1" customFormat="1" ht="24" customHeight="1" x14ac:dyDescent="0.25">
      <c r="K376" s="150"/>
      <c r="M376" s="150"/>
      <c r="O376" s="150"/>
      <c r="Q376" s="144"/>
      <c r="R376" s="145"/>
      <c r="AG376" s="306"/>
      <c r="AH376" s="19"/>
      <c r="AI376" s="319"/>
      <c r="AJ376" s="459"/>
      <c r="AL376" s="19"/>
    </row>
    <row r="377" spans="11:38" s="1" customFormat="1" ht="24" customHeight="1" x14ac:dyDescent="0.25">
      <c r="K377" s="150"/>
      <c r="M377" s="150"/>
      <c r="O377" s="150"/>
      <c r="Q377" s="144"/>
      <c r="R377" s="145"/>
      <c r="AG377" s="306"/>
      <c r="AH377" s="19"/>
      <c r="AI377" s="319"/>
      <c r="AJ377" s="459"/>
      <c r="AL377" s="19"/>
    </row>
    <row r="378" spans="11:38" s="1" customFormat="1" ht="24" customHeight="1" x14ac:dyDescent="0.25">
      <c r="K378" s="150"/>
      <c r="M378" s="150"/>
      <c r="O378" s="150"/>
      <c r="Q378" s="144"/>
      <c r="R378" s="145"/>
      <c r="AG378" s="306"/>
      <c r="AH378" s="19"/>
      <c r="AI378" s="319"/>
      <c r="AJ378" s="459"/>
      <c r="AL378" s="19"/>
    </row>
    <row r="379" spans="11:38" s="1" customFormat="1" ht="24" customHeight="1" x14ac:dyDescent="0.25">
      <c r="K379" s="150"/>
      <c r="M379" s="150"/>
      <c r="O379" s="150"/>
      <c r="Q379" s="144"/>
      <c r="R379" s="145"/>
      <c r="AG379" s="306"/>
      <c r="AH379" s="19"/>
      <c r="AI379" s="319"/>
      <c r="AJ379" s="459"/>
      <c r="AL379" s="19"/>
    </row>
    <row r="380" spans="11:38" s="1" customFormat="1" ht="24" customHeight="1" x14ac:dyDescent="0.25">
      <c r="K380" s="150"/>
      <c r="M380" s="150"/>
      <c r="O380" s="150"/>
      <c r="Q380" s="144"/>
      <c r="R380" s="145"/>
      <c r="AG380" s="306"/>
      <c r="AH380" s="19"/>
      <c r="AI380" s="319"/>
      <c r="AJ380" s="459"/>
      <c r="AL380" s="19"/>
    </row>
    <row r="381" spans="11:38" s="1" customFormat="1" ht="24" customHeight="1" x14ac:dyDescent="0.25">
      <c r="K381" s="150"/>
      <c r="M381" s="150"/>
      <c r="O381" s="150"/>
      <c r="Q381" s="144"/>
      <c r="R381" s="145"/>
      <c r="AG381" s="306"/>
      <c r="AH381" s="19"/>
      <c r="AI381" s="319"/>
      <c r="AJ381" s="459"/>
      <c r="AL381" s="19"/>
    </row>
    <row r="382" spans="11:38" s="1" customFormat="1" ht="24" customHeight="1" x14ac:dyDescent="0.25">
      <c r="K382" s="150"/>
      <c r="M382" s="150"/>
      <c r="O382" s="150"/>
      <c r="Q382" s="144"/>
      <c r="R382" s="145"/>
      <c r="AG382" s="306"/>
      <c r="AH382" s="19"/>
      <c r="AI382" s="319"/>
      <c r="AJ382" s="459"/>
      <c r="AL382" s="19"/>
    </row>
    <row r="383" spans="11:38" s="1" customFormat="1" ht="24" customHeight="1" x14ac:dyDescent="0.25">
      <c r="K383" s="150"/>
      <c r="M383" s="150"/>
      <c r="O383" s="150"/>
      <c r="Q383" s="144"/>
      <c r="R383" s="145"/>
      <c r="AG383" s="306"/>
      <c r="AH383" s="19"/>
      <c r="AI383" s="319"/>
      <c r="AJ383" s="459"/>
      <c r="AL383" s="19"/>
    </row>
    <row r="384" spans="11:38" s="1" customFormat="1" ht="24" customHeight="1" x14ac:dyDescent="0.25">
      <c r="K384" s="150"/>
      <c r="M384" s="150"/>
      <c r="O384" s="150"/>
      <c r="Q384" s="144"/>
      <c r="R384" s="145"/>
      <c r="AG384" s="306"/>
      <c r="AH384" s="19"/>
      <c r="AI384" s="319"/>
      <c r="AJ384" s="459"/>
      <c r="AL384" s="19"/>
    </row>
    <row r="385" spans="11:38" s="1" customFormat="1" ht="24" customHeight="1" x14ac:dyDescent="0.25">
      <c r="K385" s="150"/>
      <c r="M385" s="150"/>
      <c r="O385" s="150"/>
      <c r="Q385" s="144"/>
      <c r="R385" s="145"/>
      <c r="AG385" s="306"/>
      <c r="AH385" s="19"/>
      <c r="AI385" s="319"/>
      <c r="AJ385" s="459"/>
      <c r="AL385" s="19"/>
    </row>
    <row r="386" spans="11:38" s="1" customFormat="1" ht="24" customHeight="1" x14ac:dyDescent="0.25">
      <c r="K386" s="150"/>
      <c r="M386" s="150"/>
      <c r="O386" s="150"/>
      <c r="Q386" s="144"/>
      <c r="R386" s="145"/>
      <c r="AG386" s="306"/>
      <c r="AH386" s="19"/>
      <c r="AI386" s="319"/>
      <c r="AJ386" s="459"/>
      <c r="AL386" s="19"/>
    </row>
    <row r="387" spans="11:38" s="1" customFormat="1" ht="24" customHeight="1" x14ac:dyDescent="0.25">
      <c r="K387" s="150"/>
      <c r="M387" s="150"/>
      <c r="O387" s="150"/>
      <c r="Q387" s="144"/>
      <c r="R387" s="145"/>
      <c r="AG387" s="306"/>
      <c r="AH387" s="19"/>
      <c r="AI387" s="319"/>
      <c r="AJ387" s="459"/>
      <c r="AL387" s="19"/>
    </row>
    <row r="388" spans="11:38" s="1" customFormat="1" ht="24" customHeight="1" x14ac:dyDescent="0.25">
      <c r="K388" s="150"/>
      <c r="M388" s="150"/>
      <c r="O388" s="150"/>
      <c r="Q388" s="144"/>
      <c r="R388" s="145"/>
      <c r="AG388" s="306"/>
      <c r="AH388" s="19"/>
      <c r="AI388" s="319"/>
      <c r="AJ388" s="459"/>
      <c r="AL388" s="19"/>
    </row>
    <row r="389" spans="11:38" s="1" customFormat="1" ht="24" customHeight="1" x14ac:dyDescent="0.25">
      <c r="K389" s="150"/>
      <c r="M389" s="150"/>
      <c r="O389" s="150"/>
      <c r="Q389" s="144"/>
      <c r="R389" s="145"/>
      <c r="AG389" s="306"/>
      <c r="AH389" s="19"/>
      <c r="AI389" s="319"/>
      <c r="AJ389" s="459"/>
      <c r="AL389" s="19"/>
    </row>
    <row r="390" spans="11:38" s="1" customFormat="1" ht="24" customHeight="1" x14ac:dyDescent="0.25">
      <c r="K390" s="150"/>
      <c r="M390" s="150"/>
      <c r="O390" s="150"/>
      <c r="Q390" s="144"/>
      <c r="R390" s="145"/>
      <c r="AG390" s="306"/>
      <c r="AH390" s="19"/>
      <c r="AI390" s="319"/>
      <c r="AJ390" s="459"/>
      <c r="AL390" s="19"/>
    </row>
  </sheetData>
  <autoFilter ref="A17:AR139" xr:uid="{00000000-0009-0000-0000-000000000000}"/>
  <mergeCells count="20">
    <mergeCell ref="A14:I15"/>
    <mergeCell ref="J14:O15"/>
    <mergeCell ref="AS14:AS17"/>
    <mergeCell ref="P14:AE14"/>
    <mergeCell ref="AO2:AQ11"/>
    <mergeCell ref="AR5:AR11"/>
    <mergeCell ref="AK16:AL16"/>
    <mergeCell ref="AM16:AN16"/>
    <mergeCell ref="AQ16:AR16"/>
    <mergeCell ref="E5:AN11"/>
    <mergeCell ref="AG14:AR15"/>
    <mergeCell ref="P15:T15"/>
    <mergeCell ref="U15:AE15"/>
    <mergeCell ref="P16:R16"/>
    <mergeCell ref="S16:T16"/>
    <mergeCell ref="U16:V16"/>
    <mergeCell ref="W16:Y16"/>
    <mergeCell ref="AO16:AP16"/>
    <mergeCell ref="AG16:AH16"/>
    <mergeCell ref="AI16:AJ16"/>
  </mergeCells>
  <conditionalFormatting sqref="N107:N139">
    <cfRule type="containsText" dxfId="98" priority="241" operator="containsText" text="BAJO">
      <formula>NOT(ISERROR(SEARCH("BAJO",N107)))</formula>
    </cfRule>
    <cfRule type="containsText" dxfId="97" priority="242" operator="containsText" text="MODERADO">
      <formula>NOT(ISERROR(SEARCH("MODERADO",N107)))</formula>
    </cfRule>
    <cfRule type="containsText" dxfId="96" priority="243" operator="containsText" text="ALTO">
      <formula>NOT(ISERROR(SEARCH("ALTO",N107)))</formula>
    </cfRule>
    <cfRule type="containsText" dxfId="95" priority="244" operator="containsText" text="EXTREMO">
      <formula>NOT(ISERROR(SEARCH("EXTREMO",N107)))</formula>
    </cfRule>
  </conditionalFormatting>
  <conditionalFormatting sqref="AA54 AA107:AA1048576">
    <cfRule type="cellIs" dxfId="94" priority="245" operator="equal">
      <formula>"MUY ALTA"</formula>
    </cfRule>
    <cfRule type="cellIs" dxfId="93" priority="246" operator="equal">
      <formula>"ALTA"</formula>
    </cfRule>
    <cfRule type="cellIs" dxfId="92" priority="247" operator="equal">
      <formula>"MEDIA"</formula>
    </cfRule>
    <cfRule type="cellIs" dxfId="91" priority="248" operator="equal">
      <formula>"BAJA"</formula>
    </cfRule>
    <cfRule type="cellIs" dxfId="90" priority="249" operator="equal">
      <formula>"Muy Baja"</formula>
    </cfRule>
  </conditionalFormatting>
  <conditionalFormatting sqref="AE107:AE139">
    <cfRule type="containsText" dxfId="89" priority="250" operator="containsText" text="BAJO">
      <formula>NOT(ISERROR(SEARCH("BAJO",AE107)))</formula>
    </cfRule>
    <cfRule type="containsText" dxfId="88" priority="251" operator="containsText" text="MODERADO">
      <formula>NOT(ISERROR(SEARCH("MODERADO",AE107)))</formula>
    </cfRule>
    <cfRule type="containsText" dxfId="87" priority="252" operator="containsText" text="ALTO">
      <formula>NOT(ISERROR(SEARCH("ALTO",AE107)))</formula>
    </cfRule>
    <cfRule type="containsText" dxfId="86" priority="253" operator="containsText" text="EXTREMO">
      <formula>NOT(ISERROR(SEARCH("EXTREMO",AE107)))</formula>
    </cfRule>
  </conditionalFormatting>
  <conditionalFormatting sqref="N73">
    <cfRule type="containsText" dxfId="85" priority="23" operator="containsText" text="BAJO">
      <formula>NOT(ISERROR(SEARCH("BAJO",N73)))</formula>
    </cfRule>
    <cfRule type="containsText" dxfId="84" priority="24" operator="containsText" text="MODERADO">
      <formula>NOT(ISERROR(SEARCH("MODERADO",N73)))</formula>
    </cfRule>
    <cfRule type="containsText" dxfId="83" priority="25" operator="containsText" text="ALTO">
      <formula>NOT(ISERROR(SEARCH("ALTO",N73)))</formula>
    </cfRule>
    <cfRule type="containsText" dxfId="82" priority="26" operator="containsText" text="EXTREMO">
      <formula>NOT(ISERROR(SEARCH("EXTREMO",N73)))</formula>
    </cfRule>
  </conditionalFormatting>
  <conditionalFormatting sqref="N74">
    <cfRule type="containsText" dxfId="81" priority="10" operator="containsText" text="BAJO">
      <formula>NOT(ISERROR(SEARCH("BAJO",N74)))</formula>
    </cfRule>
    <cfRule type="containsText" dxfId="80" priority="11" operator="containsText" text="MODERADO">
      <formula>NOT(ISERROR(SEARCH("MODERADO",N74)))</formula>
    </cfRule>
    <cfRule type="containsText" dxfId="79" priority="12" operator="containsText" text="ALTO">
      <formula>NOT(ISERROR(SEARCH("ALTO",N74)))</formula>
    </cfRule>
    <cfRule type="containsText" dxfId="78" priority="13" operator="containsText" text="EXTREMO">
      <formula>NOT(ISERROR(SEARCH("EXTREMO",N74)))</formula>
    </cfRule>
  </conditionalFormatting>
  <dataValidations disablePrompts="1" count="11">
    <dataValidation type="list" allowBlank="1" showInputMessage="1" showErrorMessage="1" sqref="J73:J74" xr:uid="{00000000-0002-0000-0000-000000000000}">
      <formula1>$B$5:$B$9</formula1>
    </dataValidation>
    <dataValidation type="list" allowBlank="1" showInputMessage="1" showErrorMessage="1" sqref="L73:L74 AC73:AC74" xr:uid="{00000000-0002-0000-0000-000001000000}">
      <formula1>$E$5:$E$9</formula1>
    </dataValidation>
    <dataValidation type="list" allowBlank="1" showInputMessage="1" showErrorMessage="1" sqref="A73:A74" xr:uid="{00000000-0002-0000-0000-000002000000}">
      <formula1>$B$48:$B$68</formula1>
    </dataValidation>
    <dataValidation type="list" allowBlank="1" showInputMessage="1" showErrorMessage="1" sqref="I73:I74" xr:uid="{00000000-0002-0000-0000-000003000000}">
      <formula1>$Y$17:$Y$21</formula1>
    </dataValidation>
    <dataValidation type="list" allowBlank="1" showInputMessage="1" showErrorMessage="1" sqref="S73:S74" xr:uid="{00000000-0002-0000-0000-000004000000}">
      <formula1>$Q$10:$Q$11</formula1>
    </dataValidation>
    <dataValidation type="list" allowBlank="1" showInputMessage="1" showErrorMessage="1" sqref="T73:T74" xr:uid="{00000000-0002-0000-0000-000005000000}">
      <formula1>$Q$5:$Q$7</formula1>
    </dataValidation>
    <dataValidation type="list" allowBlank="1" showInputMessage="1" showErrorMessage="1" sqref="W73:W74" xr:uid="{00000000-0002-0000-0000-000006000000}">
      <formula1>$T$5:$T$6</formula1>
    </dataValidation>
    <dataValidation type="list" allowBlank="1" showInputMessage="1" showErrorMessage="1" sqref="X73:X74" xr:uid="{00000000-0002-0000-0000-000007000000}">
      <formula1>$U$5:$U$6</formula1>
    </dataValidation>
    <dataValidation type="list" allowBlank="1" showInputMessage="1" showErrorMessage="1" sqref="Y73:Y74" xr:uid="{00000000-0002-0000-0000-000008000000}">
      <formula1>$V$5:$V$6</formula1>
    </dataValidation>
    <dataValidation type="list" allowBlank="1" showInputMessage="1" showErrorMessage="1" sqref="AF73:AF74" xr:uid="{00000000-0002-0000-0000-000009000000}">
      <formula1>$Y$5:$Y$7</formula1>
    </dataValidation>
    <dataValidation type="list" allowBlank="1" showInputMessage="1" showErrorMessage="1" sqref="AS18:AS57" xr:uid="{00000000-0002-0000-0000-00000A000000}">
      <formula1>"ACTIVO, INACTIVO"</formula1>
    </dataValidation>
  </dataValidations>
  <hyperlinks>
    <hyperlink ref="R42" r:id="rId1" display="https://indeportesantioquia.sharepoint.com/:f:/r/sites/SGC2/Documentos compartidos/3.1 Evidencias deRriegos/Servicio al Ciudadano/Evidencias Riesgos 2025/Riesgos de Gesti%C3%B3n 2025/SC-RG1-?csf=1&amp;web=1&amp;e=ZuNCyb" xr:uid="{00000000-0004-0000-0000-000000000000}"/>
    <hyperlink ref="R45" r:id="rId2" display="https://indeportesantioquia.sharepoint.com/:f:/r/sites/SGC2/Documentos compartidos/3.1 Evidencias deRriegos/Servicio al Ciudadano/Evidencias Riesgos 2025/Riesgos de Gesti%C3%B3n 2025/SC-RG2?csf=1&amp;web=1&amp;e=pJxHA4" xr:uid="{00000000-0004-0000-0000-000001000000}"/>
    <hyperlink ref="R43" r:id="rId3" display="https://indeportesantioquia.sharepoint.com/:f:/r/sites/SGC2/Documentos compartidos/3.1 Evidencias deRriegos/Servicio al Ciudadano/Evidencias Riesgos 2025/Riesgos de Gesti%C3%B3n 2025/SC-RG1-?csf=1&amp;web=1&amp;e=ZuNCyb" xr:uid="{00000000-0004-0000-0000-000002000000}"/>
    <hyperlink ref="R44" r:id="rId4" display="https://indeportesantioquia.sharepoint.com/:f:/r/sites/SGC2/Documentos compartidos/3.1 Evidencias deRriegos/Servicio al Ciudadano/Evidencias Riesgos 2025/Riesgos de Gesti%C3%B3n 2025/SC-RG2?csf=1&amp;web=1&amp;e=pJxHA4" xr:uid="{00000000-0004-0000-0000-000003000000}"/>
    <hyperlink ref="R47" r:id="rId5" display="https://indeportesantioquia.sharepoint.com/:f:/r/sites/SGC2/Documentos compartidos/3.1 Evidencias deRriegos/Gesti%C3%B3n de los Recursos/Evidencia de Riesgos 2025/Riesgos de Gesti%C3%B3n y Fiscales 2025/RF-1?csf=1&amp;web=1&amp;e=qaryIW" xr:uid="{00000000-0004-0000-0000-000004000000}"/>
    <hyperlink ref="R48" r:id="rId6" display="https://indeportesantioquia.sharepoint.com/:f:/r/sites/SGC2/Documentos compartidos/3.1 Evidencias deRriegos/Gesti%C3%B3n de los Recursos/Evidencia de Riesgos 2025/Riesgos de Gesti%C3%B3n y Fiscales 2025/RF-2?csf=1&amp;web=1&amp;e=hC3E0d" xr:uid="{00000000-0004-0000-0000-000005000000}"/>
    <hyperlink ref="R50" r:id="rId7" display="https://indeportesantioquia.sharepoint.com/:f:/r/sites/SGC2/Documentos compartidos/3.1 Evidencias deRriegos/Gesti%C3%B3n de los Recursos/Evidencia de Riesgos 2025/Riesgos de Gesti%C3%B3n y Fiscales 2025/RG-2?csf=1&amp;web=1&amp;e=vfG0cR" xr:uid="{00000000-0004-0000-0000-000006000000}"/>
    <hyperlink ref="R87" r:id="rId8" display="https://indeportesantioquia.sharepoint.com/:f:/r/sites/SGC2/Documentos compartidos/3.1 Evidencias deRriegos/Gesti%C3%B3n financiera/Evidencia de Riesgos 2025/Riesgos de Gesti%C3%B3n y Fiscal 2025/Riesgos Gesti%C3%B3n/RG1?csf=1&amp;web=1&amp;e=X6AWbK" xr:uid="{00000000-0004-0000-0000-000007000000}"/>
    <hyperlink ref="R88" r:id="rId9" display="https://indeportesantioquia.sharepoint.com/:f:/r/sites/SGC2/Documentos compartidos/3.1 Evidencias deRriegos/Gesti%C3%B3n financiera/Evidencia de Riesgos 2025/Riesgos de Gesti%C3%B3n y Fiscal 2025/Riesgos Gesti%C3%B3n/RG1?csf=1&amp;web=1&amp;e=X6AWbK" xr:uid="{00000000-0004-0000-0000-000008000000}"/>
    <hyperlink ref="R89" r:id="rId10" display="https://indeportesantioquia.sharepoint.com/:f:/r/sites/SGC2/Documentos compartidos/3.1 Evidencias deRriegos/Gesti%C3%B3n financiera/Evidencia de Riesgos 2025/Riesgos de Gesti%C3%B3n y Fiscal 2025/Riesgos Gesti%C3%B3n/RG2?csf=1&amp;web=1&amp;e=IiCJml" xr:uid="{00000000-0004-0000-0000-000009000000}"/>
    <hyperlink ref="R93" r:id="rId11" display="https://indeportesantioquia.sharepoint.com/:f:/r/sites/SGC2/Documentos compartidos/3.1 Evidencias deRriegos/Gesti%C3%B3n financiera/Evidencia de Riesgos 2025/Riesgos de Gesti%C3%B3n y Fiscal 2025/Riesgos Gesti%C3%B3n/RG4?csf=1&amp;web=1&amp;e=ohgIqE" xr:uid="{00000000-0004-0000-0000-00000A000000}"/>
    <hyperlink ref="R94" r:id="rId12" display="https://indeportesantioquia.sharepoint.com/:f:/r/sites/SGC2/Documentos compartidos/3.1 Evidencias deRriegos/Gesti%C3%B3n financiera/Evidencia de Riesgos 2025/Riesgos de Gesti%C3%B3n y Fiscal 2025/Riesgos Gesti%C3%B3n/RG5?csf=1&amp;web=1&amp;e=gn7u1y" xr:uid="{00000000-0004-0000-0000-00000B000000}"/>
  </hyperlinks>
  <pageMargins left="0.7" right="0.7" top="0.75" bottom="0.75" header="0.3" footer="0.3"/>
  <pageSetup scale="10" orientation="portrait" r:id="rId13"/>
  <drawing r:id="rId14"/>
  <legacyDrawing r:id="rId15"/>
  <oleObjects>
    <mc:AlternateContent xmlns:mc="http://schemas.openxmlformats.org/markup-compatibility/2006">
      <mc:Choice Requires="x14">
        <oleObject progId="PBrush" shapeId="5121" r:id="rId16">
          <objectPr defaultSize="0" autoPict="0" r:id="rId17">
            <anchor moveWithCells="1" sizeWithCells="1">
              <from>
                <xdr:col>0</xdr:col>
                <xdr:colOff>1219200</xdr:colOff>
                <xdr:row>4</xdr:row>
                <xdr:rowOff>104775</xdr:rowOff>
              </from>
              <to>
                <xdr:col>3</xdr:col>
                <xdr:colOff>1009650</xdr:colOff>
                <xdr:row>10</xdr:row>
                <xdr:rowOff>66675</xdr:rowOff>
              </to>
            </anchor>
          </objectPr>
        </oleObject>
      </mc:Choice>
      <mc:Fallback>
        <oleObject progId="PBrush" shapeId="5121" r:id="rId16"/>
      </mc:Fallback>
    </mc:AlternateContent>
  </oleObjects>
  <extLst>
    <ext xmlns:x14="http://schemas.microsoft.com/office/spreadsheetml/2009/9/main" uri="{CCE6A557-97BC-4b89-ADB6-D9C93CAAB3DF}">
      <x14:dataValidations xmlns:xm="http://schemas.microsoft.com/office/excel/2006/main" disablePrompts="1" count="11">
        <x14:dataValidation type="list" allowBlank="1" showInputMessage="1" showErrorMessage="1" xr:uid="{00000000-0002-0000-0000-00000B000000}">
          <x14:formula1>
            <xm:f>'Fórmulas '!$B$5:$B$9</xm:f>
          </x14:formula1>
          <xm:sqref>J107:J139</xm:sqref>
        </x14:dataValidation>
        <x14:dataValidation type="list" allowBlank="1" showInputMessage="1" showErrorMessage="1" xr:uid="{00000000-0002-0000-0000-00000C000000}">
          <x14:formula1>
            <xm:f>'Fórmulas '!$E$5:$E$9</xm:f>
          </x14:formula1>
          <xm:sqref>L107:L139 AC107:AC1048576</xm:sqref>
        </x14:dataValidation>
        <x14:dataValidation type="list" allowBlank="1" showInputMessage="1" showErrorMessage="1" xr:uid="{00000000-0002-0000-0000-00000D000000}">
          <x14:formula1>
            <xm:f>'Fórmulas '!$Q$10:$Q$11</xm:f>
          </x14:formula1>
          <xm:sqref>S107:S1048576</xm:sqref>
        </x14:dataValidation>
        <x14:dataValidation type="list" allowBlank="1" showInputMessage="1" showErrorMessage="1" xr:uid="{00000000-0002-0000-0000-00000E000000}">
          <x14:formula1>
            <xm:f>'Fórmulas '!$Q$5:$Q$7</xm:f>
          </x14:formula1>
          <xm:sqref>T107:T139</xm:sqref>
        </x14:dataValidation>
        <x14:dataValidation type="list" allowBlank="1" showInputMessage="1" showErrorMessage="1" xr:uid="{00000000-0002-0000-0000-00000F000000}">
          <x14:formula1>
            <xm:f>'Fórmulas '!$T$5:$T$6</xm:f>
          </x14:formula1>
          <xm:sqref>W107:W1048576</xm:sqref>
        </x14:dataValidation>
        <x14:dataValidation type="list" allowBlank="1" showInputMessage="1" showErrorMessage="1" xr:uid="{00000000-0002-0000-0000-000010000000}">
          <x14:formula1>
            <xm:f>'Fórmulas '!$U$5:$U$6</xm:f>
          </x14:formula1>
          <xm:sqref>X107:X1048576</xm:sqref>
        </x14:dataValidation>
        <x14:dataValidation type="list" allowBlank="1" showInputMessage="1" showErrorMessage="1" xr:uid="{00000000-0002-0000-0000-000011000000}">
          <x14:formula1>
            <xm:f>'Fórmulas '!$V$5:$V$6</xm:f>
          </x14:formula1>
          <xm:sqref>Y107:Y1048576</xm:sqref>
        </x14:dataValidation>
        <x14:dataValidation type="list" allowBlank="1" showInputMessage="1" showErrorMessage="1" xr:uid="{00000000-0002-0000-0000-000012000000}">
          <x14:formula1>
            <xm:f>'Fórmulas '!$Y$5:$Y$7</xm:f>
          </x14:formula1>
          <xm:sqref>AF107:AF1048576</xm:sqref>
        </x14:dataValidation>
        <x14:dataValidation type="list" allowBlank="1" showInputMessage="1" showErrorMessage="1" xr:uid="{00000000-0002-0000-0000-000013000000}">
          <x14:formula1>
            <xm:f>'Fórmulas '!$B$47:$B$67</xm:f>
          </x14:formula1>
          <xm:sqref>B140:B1048576 A18:A19 A27 A79 A107:A1048576 A22:A25</xm:sqref>
        </x14:dataValidation>
        <x14:dataValidation type="list" allowBlank="1" showInputMessage="1" showErrorMessage="1" xr:uid="{00000000-0002-0000-0000-000014000000}">
          <x14:formula1>
            <xm:f>'Fórmulas '!$AA$5:$AA$7</xm:f>
          </x14:formula1>
          <xm:sqref>AQ42:AQ1048576 AO87:AO100 AO76:AO79 AO83:AO85 AO109:AO134 AO140:AO1048576 AM53:AM1048576 AM18:AM40 AO42:AO59 AG107:AG1048576 AM42:AM51 AI18:AI1048576 AO18:AO40 AQ18:AQ40 AK18:AK1048576</xm:sqref>
        </x14:dataValidation>
        <x14:dataValidation type="list" allowBlank="1" showInputMessage="1" showErrorMessage="1" xr:uid="{00000000-0002-0000-0000-000015000000}">
          <x14:formula1>
            <xm:f>'Fórmulas '!$Y$17:$Y$21</xm:f>
          </x14:formula1>
          <xm:sqref>H107:H1048576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filterMode="1">
    <pageSetUpPr fitToPage="1"/>
  </sheetPr>
  <dimension ref="A1:DS44"/>
  <sheetViews>
    <sheetView showGridLines="0" topLeftCell="BP8" zoomScale="70" zoomScaleNormal="70" workbookViewId="0">
      <pane ySplit="4" topLeftCell="A18" activePane="bottomLeft" state="frozen"/>
      <selection activeCell="AG8" sqref="AG8"/>
      <selection pane="bottomLeft" activeCell="BR16" sqref="BR16:BR18"/>
    </sheetView>
  </sheetViews>
  <sheetFormatPr baseColWidth="10" defaultColWidth="11.5703125" defaultRowHeight="15" x14ac:dyDescent="0.25"/>
  <cols>
    <col min="1" max="1" width="21.42578125" customWidth="1"/>
    <col min="2" max="2" width="44.85546875" customWidth="1"/>
    <col min="3" max="3" width="19.7109375" customWidth="1"/>
    <col min="4" max="4" width="34.28515625" customWidth="1"/>
    <col min="5" max="5" width="14.5703125" style="3" bestFit="1" customWidth="1"/>
    <col min="6" max="6" width="13.7109375" style="3" bestFit="1" customWidth="1"/>
    <col min="7" max="7" width="20" style="3" bestFit="1" customWidth="1"/>
    <col min="8" max="8" width="15.7109375" style="3" bestFit="1" customWidth="1"/>
    <col min="9" max="9" width="16.5703125" style="3" customWidth="1"/>
    <col min="10" max="10" width="21.28515625" style="3" customWidth="1"/>
    <col min="11" max="11" width="23.5703125" style="3" customWidth="1"/>
    <col min="12" max="13" width="16.85546875" style="3" customWidth="1"/>
    <col min="14" max="14" width="15.42578125" style="3" customWidth="1"/>
    <col min="15" max="15" width="17.7109375" style="3" customWidth="1"/>
    <col min="16" max="30" width="11.5703125" style="3" customWidth="1"/>
    <col min="31" max="31" width="24.42578125" style="3" customWidth="1"/>
    <col min="32" max="32" width="21.28515625" style="3" customWidth="1"/>
    <col min="33" max="33" width="16.85546875" style="3" customWidth="1"/>
    <col min="34" max="34" width="18.7109375" style="3" customWidth="1"/>
    <col min="35" max="35" width="13.5703125" style="3" customWidth="1"/>
    <col min="36" max="36" width="13.85546875" style="3" customWidth="1"/>
    <col min="37" max="37" width="31.140625" style="3" customWidth="1"/>
    <col min="38" max="38" width="28.85546875" style="3" customWidth="1"/>
    <col min="39" max="39" width="22" style="3" customWidth="1"/>
    <col min="40" max="40" width="19.28515625" style="3" customWidth="1"/>
    <col min="41" max="41" width="17.5703125" style="3" customWidth="1"/>
    <col min="42" max="42" width="18.42578125" style="3" customWidth="1"/>
    <col min="43" max="43" width="19.28515625" style="3" customWidth="1"/>
    <col min="44" max="48" width="11.5703125" style="3" customWidth="1"/>
    <col min="49" max="49" width="10.28515625" style="3" customWidth="1"/>
    <col min="50" max="50" width="23.140625" style="3" customWidth="1"/>
    <col min="51" max="51" width="11.5703125" style="3" customWidth="1"/>
    <col min="52" max="52" width="16" style="3" customWidth="1"/>
    <col min="53" max="53" width="11.5703125" style="3" customWidth="1"/>
    <col min="54" max="54" width="17.85546875" style="3" customWidth="1"/>
    <col min="55" max="56" width="11.5703125" style="3" customWidth="1"/>
    <col min="57" max="57" width="18" style="3" customWidth="1"/>
    <col min="58" max="58" width="20.7109375" style="3" customWidth="1"/>
    <col min="59" max="61" width="21.42578125" style="3" customWidth="1"/>
    <col min="62" max="62" width="41.42578125" style="3" customWidth="1"/>
    <col min="63" max="63" width="24.7109375" style="59" customWidth="1"/>
    <col min="64" max="64" width="42.7109375" customWidth="1"/>
    <col min="65" max="67" width="32.28515625" customWidth="1"/>
    <col min="68" max="68" width="33.5703125" customWidth="1"/>
    <col min="69" max="69" width="34.85546875" customWidth="1"/>
    <col min="70" max="70" width="35.5703125" customWidth="1"/>
  </cols>
  <sheetData>
    <row r="1" spans="1:70" x14ac:dyDescent="0.25">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row>
    <row r="2" spans="1:70" ht="14.45" customHeight="1" x14ac:dyDescent="0.25">
      <c r="A2" s="532"/>
      <c r="B2" s="533"/>
      <c r="C2" s="534"/>
      <c r="D2" s="521" t="s">
        <v>2</v>
      </c>
      <c r="E2" s="522"/>
      <c r="F2" s="522"/>
      <c r="G2" s="522"/>
      <c r="H2" s="522"/>
      <c r="I2" s="522"/>
      <c r="J2" s="522"/>
      <c r="K2" s="522"/>
      <c r="L2" s="522"/>
      <c r="M2" s="522"/>
      <c r="N2" s="522"/>
      <c r="O2" s="522"/>
      <c r="P2" s="522"/>
      <c r="Q2" s="522"/>
      <c r="R2" s="522"/>
      <c r="S2" s="522"/>
      <c r="T2" s="522"/>
      <c r="U2" s="522"/>
      <c r="V2" s="522"/>
      <c r="W2" s="522"/>
      <c r="X2" s="522"/>
      <c r="Y2" s="522"/>
      <c r="Z2" s="522"/>
      <c r="AA2" s="522"/>
      <c r="AB2" s="522"/>
      <c r="AC2" s="522"/>
      <c r="AD2" s="522"/>
      <c r="AE2" s="522"/>
      <c r="AF2" s="522"/>
      <c r="AG2" s="522"/>
      <c r="AH2" s="522"/>
      <c r="AI2" s="522"/>
      <c r="AJ2" s="522"/>
      <c r="AK2" s="522"/>
      <c r="AL2" s="522"/>
      <c r="AM2" s="522"/>
      <c r="AN2" s="522"/>
      <c r="AO2" s="522"/>
      <c r="AP2" s="522"/>
      <c r="AQ2" s="522"/>
      <c r="AR2" s="522"/>
      <c r="AS2" s="522"/>
      <c r="AT2" s="522"/>
      <c r="AU2" s="522"/>
      <c r="AV2" s="522"/>
      <c r="AW2" s="522"/>
      <c r="AX2" s="522"/>
      <c r="AY2" s="522"/>
      <c r="AZ2" s="522"/>
      <c r="BA2" s="522"/>
      <c r="BB2" s="522"/>
      <c r="BC2" s="522"/>
      <c r="BD2" s="522"/>
      <c r="BE2" s="522"/>
      <c r="BF2" s="522"/>
      <c r="BG2" s="522"/>
      <c r="BH2" s="522"/>
      <c r="BI2" s="522"/>
      <c r="BJ2" s="522"/>
      <c r="BK2" s="522"/>
      <c r="BL2" s="522"/>
      <c r="BM2" s="522"/>
      <c r="BN2" s="522"/>
      <c r="BO2" s="523"/>
      <c r="BP2" s="517" t="s">
        <v>1</v>
      </c>
      <c r="BQ2" s="514" t="s">
        <v>678</v>
      </c>
    </row>
    <row r="3" spans="1:70" ht="14.45" customHeight="1" x14ac:dyDescent="0.25">
      <c r="A3" s="535"/>
      <c r="B3" s="536"/>
      <c r="C3" s="537"/>
      <c r="D3" s="524"/>
      <c r="E3" s="525"/>
      <c r="F3" s="525"/>
      <c r="G3" s="525"/>
      <c r="H3" s="525"/>
      <c r="I3" s="525"/>
      <c r="J3" s="525"/>
      <c r="K3" s="525"/>
      <c r="L3" s="525"/>
      <c r="M3" s="525"/>
      <c r="N3" s="525"/>
      <c r="O3" s="525"/>
      <c r="P3" s="525"/>
      <c r="Q3" s="525"/>
      <c r="R3" s="525"/>
      <c r="S3" s="525"/>
      <c r="T3" s="525"/>
      <c r="U3" s="525"/>
      <c r="V3" s="525"/>
      <c r="W3" s="525"/>
      <c r="X3" s="525"/>
      <c r="Y3" s="525"/>
      <c r="Z3" s="525"/>
      <c r="AA3" s="525"/>
      <c r="AB3" s="525"/>
      <c r="AC3" s="525"/>
      <c r="AD3" s="525"/>
      <c r="AE3" s="525"/>
      <c r="AF3" s="525"/>
      <c r="AG3" s="525"/>
      <c r="AH3" s="525"/>
      <c r="AI3" s="525"/>
      <c r="AJ3" s="525"/>
      <c r="AK3" s="525"/>
      <c r="AL3" s="525"/>
      <c r="AM3" s="525"/>
      <c r="AN3" s="525"/>
      <c r="AO3" s="525"/>
      <c r="AP3" s="525"/>
      <c r="AQ3" s="525"/>
      <c r="AR3" s="525"/>
      <c r="AS3" s="525"/>
      <c r="AT3" s="525"/>
      <c r="AU3" s="525"/>
      <c r="AV3" s="525"/>
      <c r="AW3" s="525"/>
      <c r="AX3" s="525"/>
      <c r="AY3" s="525"/>
      <c r="AZ3" s="525"/>
      <c r="BA3" s="525"/>
      <c r="BB3" s="525"/>
      <c r="BC3" s="525"/>
      <c r="BD3" s="525"/>
      <c r="BE3" s="525"/>
      <c r="BF3" s="525"/>
      <c r="BG3" s="525"/>
      <c r="BH3" s="525"/>
      <c r="BI3" s="525"/>
      <c r="BJ3" s="525"/>
      <c r="BK3" s="525"/>
      <c r="BL3" s="525"/>
      <c r="BM3" s="525"/>
      <c r="BN3" s="525"/>
      <c r="BO3" s="526"/>
      <c r="BP3" s="518"/>
      <c r="BQ3" s="515"/>
    </row>
    <row r="4" spans="1:70" ht="14.45" customHeight="1" x14ac:dyDescent="0.25">
      <c r="A4" s="535"/>
      <c r="B4" s="536"/>
      <c r="C4" s="537"/>
      <c r="D4" s="524"/>
      <c r="E4" s="525"/>
      <c r="F4" s="525"/>
      <c r="G4" s="525"/>
      <c r="H4" s="525"/>
      <c r="I4" s="525"/>
      <c r="J4" s="525"/>
      <c r="K4" s="525"/>
      <c r="L4" s="525"/>
      <c r="M4" s="525"/>
      <c r="N4" s="525"/>
      <c r="O4" s="525"/>
      <c r="P4" s="525"/>
      <c r="Q4" s="525"/>
      <c r="R4" s="525"/>
      <c r="S4" s="525"/>
      <c r="T4" s="525"/>
      <c r="U4" s="525"/>
      <c r="V4" s="525"/>
      <c r="W4" s="525"/>
      <c r="X4" s="525"/>
      <c r="Y4" s="525"/>
      <c r="Z4" s="525"/>
      <c r="AA4" s="525"/>
      <c r="AB4" s="525"/>
      <c r="AC4" s="525"/>
      <c r="AD4" s="525"/>
      <c r="AE4" s="525"/>
      <c r="AF4" s="525"/>
      <c r="AG4" s="525"/>
      <c r="AH4" s="525"/>
      <c r="AI4" s="525"/>
      <c r="AJ4" s="525"/>
      <c r="AK4" s="525"/>
      <c r="AL4" s="525"/>
      <c r="AM4" s="525"/>
      <c r="AN4" s="525"/>
      <c r="AO4" s="525"/>
      <c r="AP4" s="525"/>
      <c r="AQ4" s="525"/>
      <c r="AR4" s="525"/>
      <c r="AS4" s="525"/>
      <c r="AT4" s="525"/>
      <c r="AU4" s="525"/>
      <c r="AV4" s="525"/>
      <c r="AW4" s="525"/>
      <c r="AX4" s="525"/>
      <c r="AY4" s="525"/>
      <c r="AZ4" s="525"/>
      <c r="BA4" s="525"/>
      <c r="BB4" s="525"/>
      <c r="BC4" s="525"/>
      <c r="BD4" s="525"/>
      <c r="BE4" s="525"/>
      <c r="BF4" s="525"/>
      <c r="BG4" s="525"/>
      <c r="BH4" s="525"/>
      <c r="BI4" s="525"/>
      <c r="BJ4" s="525"/>
      <c r="BK4" s="525"/>
      <c r="BL4" s="525"/>
      <c r="BM4" s="525"/>
      <c r="BN4" s="525"/>
      <c r="BO4" s="526"/>
      <c r="BP4" s="518"/>
      <c r="BQ4" s="515"/>
    </row>
    <row r="5" spans="1:70" ht="28.15" customHeight="1" x14ac:dyDescent="0.25">
      <c r="A5" s="538"/>
      <c r="B5" s="539"/>
      <c r="C5" s="540"/>
      <c r="D5" s="527"/>
      <c r="E5" s="528"/>
      <c r="F5" s="528"/>
      <c r="G5" s="528"/>
      <c r="H5" s="528"/>
      <c r="I5" s="528"/>
      <c r="J5" s="528"/>
      <c r="K5" s="528"/>
      <c r="L5" s="528"/>
      <c r="M5" s="528"/>
      <c r="N5" s="528"/>
      <c r="O5" s="528"/>
      <c r="P5" s="528"/>
      <c r="Q5" s="528"/>
      <c r="R5" s="528"/>
      <c r="S5" s="528"/>
      <c r="T5" s="528"/>
      <c r="U5" s="528"/>
      <c r="V5" s="528"/>
      <c r="W5" s="528"/>
      <c r="X5" s="528"/>
      <c r="Y5" s="528"/>
      <c r="Z5" s="528"/>
      <c r="AA5" s="528"/>
      <c r="AB5" s="528"/>
      <c r="AC5" s="528"/>
      <c r="AD5" s="528"/>
      <c r="AE5" s="528"/>
      <c r="AF5" s="528"/>
      <c r="AG5" s="528"/>
      <c r="AH5" s="528"/>
      <c r="AI5" s="528"/>
      <c r="AJ5" s="528"/>
      <c r="AK5" s="528"/>
      <c r="AL5" s="528"/>
      <c r="AM5" s="528"/>
      <c r="AN5" s="528"/>
      <c r="AO5" s="528"/>
      <c r="AP5" s="528"/>
      <c r="AQ5" s="528"/>
      <c r="AR5" s="528"/>
      <c r="AS5" s="528"/>
      <c r="AT5" s="528"/>
      <c r="AU5" s="528"/>
      <c r="AV5" s="528"/>
      <c r="AW5" s="528"/>
      <c r="AX5" s="528"/>
      <c r="AY5" s="528"/>
      <c r="AZ5" s="528"/>
      <c r="BA5" s="528"/>
      <c r="BB5" s="528"/>
      <c r="BC5" s="528"/>
      <c r="BD5" s="528"/>
      <c r="BE5" s="528"/>
      <c r="BF5" s="528"/>
      <c r="BG5" s="528"/>
      <c r="BH5" s="528"/>
      <c r="BI5" s="528"/>
      <c r="BJ5" s="528"/>
      <c r="BK5" s="528"/>
      <c r="BL5" s="528"/>
      <c r="BM5" s="528"/>
      <c r="BN5" s="528"/>
      <c r="BO5" s="529"/>
      <c r="BP5" s="519"/>
      <c r="BQ5" s="516"/>
    </row>
    <row r="6" spans="1:70" x14ac:dyDescent="0.25">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70" x14ac:dyDescent="0.25">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70" ht="57" customHeight="1" x14ac:dyDescent="0.25">
      <c r="A8" s="530" t="s">
        <v>4</v>
      </c>
      <c r="B8" s="530"/>
      <c r="C8" s="530"/>
      <c r="D8" s="530"/>
      <c r="E8" s="530"/>
      <c r="F8" s="530"/>
      <c r="G8" s="530"/>
      <c r="H8" s="530"/>
      <c r="I8" s="530"/>
      <c r="J8" s="530"/>
      <c r="K8" s="530"/>
      <c r="L8" s="531" t="s">
        <v>5</v>
      </c>
      <c r="M8" s="531"/>
      <c r="N8" s="531"/>
      <c r="O8" s="531"/>
      <c r="P8" s="531"/>
      <c r="Q8" s="531"/>
      <c r="R8" s="531"/>
      <c r="S8" s="531"/>
      <c r="T8" s="531"/>
      <c r="U8" s="531"/>
      <c r="V8" s="531"/>
      <c r="W8" s="531"/>
      <c r="X8" s="531"/>
      <c r="Y8" s="531"/>
      <c r="Z8" s="531"/>
      <c r="AA8" s="531"/>
      <c r="AB8" s="531"/>
      <c r="AC8" s="531"/>
      <c r="AD8" s="531"/>
      <c r="AE8" s="531"/>
      <c r="AF8" s="531"/>
      <c r="AG8" s="531"/>
      <c r="AH8" s="531"/>
      <c r="AI8" s="531"/>
      <c r="AJ8" s="531"/>
      <c r="AK8" s="513"/>
      <c r="AL8" s="513"/>
      <c r="AM8" s="513"/>
      <c r="AN8" s="513"/>
      <c r="AO8" s="513"/>
      <c r="AP8" s="513"/>
      <c r="AQ8" s="513"/>
      <c r="AR8" s="513"/>
      <c r="AS8" s="513"/>
      <c r="AT8" s="513"/>
      <c r="AU8" s="513"/>
      <c r="AV8" s="513"/>
      <c r="AW8" s="513"/>
      <c r="AX8" s="513"/>
      <c r="AY8" s="513"/>
      <c r="AZ8" s="513"/>
      <c r="BA8" s="513"/>
      <c r="BB8" s="513"/>
      <c r="BC8" s="513"/>
      <c r="BD8" s="513"/>
      <c r="BE8" s="513"/>
      <c r="BF8" s="166"/>
      <c r="BG8" s="166"/>
      <c r="BH8" s="166"/>
      <c r="BI8" s="166"/>
      <c r="BJ8" s="548" t="s">
        <v>679</v>
      </c>
      <c r="BK8" s="548"/>
      <c r="BL8" s="548"/>
      <c r="BM8" s="548"/>
      <c r="BN8" s="184"/>
      <c r="BO8" s="184"/>
      <c r="BP8" s="541" t="s">
        <v>680</v>
      </c>
      <c r="BQ8" s="541"/>
      <c r="BR8" s="545" t="s">
        <v>681</v>
      </c>
    </row>
    <row r="9" spans="1:70" ht="14.45" customHeight="1" x14ac:dyDescent="0.25">
      <c r="A9" s="530"/>
      <c r="B9" s="530"/>
      <c r="C9" s="530"/>
      <c r="D9" s="530"/>
      <c r="E9" s="530"/>
      <c r="F9" s="530"/>
      <c r="G9" s="530"/>
      <c r="H9" s="530"/>
      <c r="I9" s="530"/>
      <c r="J9" s="530"/>
      <c r="K9" s="530"/>
      <c r="L9" s="531"/>
      <c r="M9" s="531"/>
      <c r="N9" s="531"/>
      <c r="O9" s="531"/>
      <c r="P9" s="531"/>
      <c r="Q9" s="531"/>
      <c r="R9" s="531"/>
      <c r="S9" s="531"/>
      <c r="T9" s="531"/>
      <c r="U9" s="531"/>
      <c r="V9" s="531"/>
      <c r="W9" s="531"/>
      <c r="X9" s="531"/>
      <c r="Y9" s="531"/>
      <c r="Z9" s="531"/>
      <c r="AA9" s="531"/>
      <c r="AB9" s="531"/>
      <c r="AC9" s="531"/>
      <c r="AD9" s="531"/>
      <c r="AE9" s="531"/>
      <c r="AF9" s="531"/>
      <c r="AG9" s="531"/>
      <c r="AH9" s="531"/>
      <c r="AI9" s="531"/>
      <c r="AJ9" s="531"/>
      <c r="AK9" s="542"/>
      <c r="AL9" s="542"/>
      <c r="AM9" s="542"/>
      <c r="AN9" s="542"/>
      <c r="AO9" s="542"/>
      <c r="AP9" s="513" t="s">
        <v>9</v>
      </c>
      <c r="AQ9" s="513"/>
      <c r="AR9" s="513"/>
      <c r="AS9" s="513"/>
      <c r="AT9" s="513"/>
      <c r="AU9" s="513"/>
      <c r="AV9" s="513"/>
      <c r="AW9" s="513"/>
      <c r="AX9" s="513"/>
      <c r="AY9" s="34"/>
      <c r="AZ9" s="34"/>
      <c r="BA9" s="34"/>
      <c r="BB9" s="34"/>
      <c r="BC9" s="34"/>
      <c r="BD9" s="34"/>
      <c r="BE9" s="34"/>
      <c r="BF9" s="34"/>
      <c r="BG9" s="34"/>
      <c r="BH9" s="34"/>
      <c r="BI9" s="34"/>
      <c r="BJ9" s="4" t="s">
        <v>682</v>
      </c>
      <c r="BK9" s="4"/>
      <c r="BL9" s="546" t="s">
        <v>683</v>
      </c>
      <c r="BM9" s="546"/>
      <c r="BN9" s="546" t="s">
        <v>684</v>
      </c>
      <c r="BO9" s="546"/>
      <c r="BP9" s="541"/>
      <c r="BQ9" s="541"/>
      <c r="BR9" s="545"/>
    </row>
    <row r="10" spans="1:70" ht="14.45" customHeight="1" x14ac:dyDescent="0.25">
      <c r="A10" s="530"/>
      <c r="B10" s="530"/>
      <c r="C10" s="530"/>
      <c r="D10" s="530"/>
      <c r="E10" s="530"/>
      <c r="F10" s="530"/>
      <c r="G10" s="530"/>
      <c r="H10" s="530"/>
      <c r="I10" s="530"/>
      <c r="J10" s="530"/>
      <c r="K10" s="530"/>
      <c r="L10" s="531"/>
      <c r="M10" s="531"/>
      <c r="N10" s="531"/>
      <c r="O10" s="531"/>
      <c r="P10" s="531"/>
      <c r="Q10" s="531"/>
      <c r="R10" s="531"/>
      <c r="S10" s="531"/>
      <c r="T10" s="531"/>
      <c r="U10" s="531"/>
      <c r="V10" s="531"/>
      <c r="W10" s="531"/>
      <c r="X10" s="531"/>
      <c r="Y10" s="531"/>
      <c r="Z10" s="531"/>
      <c r="AA10" s="531"/>
      <c r="AB10" s="531"/>
      <c r="AC10" s="531"/>
      <c r="AD10" s="531"/>
      <c r="AE10" s="531"/>
      <c r="AF10" s="531"/>
      <c r="AG10" s="531"/>
      <c r="AH10" s="531"/>
      <c r="AI10" s="531"/>
      <c r="AJ10" s="531"/>
      <c r="AK10" s="542"/>
      <c r="AL10" s="542"/>
      <c r="AM10" s="542"/>
      <c r="AN10" s="542"/>
      <c r="AO10" s="542"/>
      <c r="AP10" s="543" t="s">
        <v>9</v>
      </c>
      <c r="AQ10" s="543"/>
      <c r="AR10" s="543"/>
      <c r="AS10" s="543"/>
      <c r="AT10" s="543"/>
      <c r="AU10" s="543"/>
      <c r="AV10" s="543"/>
      <c r="AW10" s="544" t="s">
        <v>685</v>
      </c>
      <c r="AX10" s="544"/>
      <c r="AY10" s="510" t="s">
        <v>686</v>
      </c>
      <c r="AZ10" s="165"/>
      <c r="BA10" s="510" t="s">
        <v>29</v>
      </c>
      <c r="BB10" s="510" t="s">
        <v>46</v>
      </c>
      <c r="BC10" s="510" t="s">
        <v>31</v>
      </c>
      <c r="BD10" s="510" t="s">
        <v>47</v>
      </c>
      <c r="BE10" s="510" t="s">
        <v>33</v>
      </c>
      <c r="BF10" s="510" t="s">
        <v>687</v>
      </c>
      <c r="BG10" s="510" t="s">
        <v>688</v>
      </c>
      <c r="BH10" s="510" t="s">
        <v>689</v>
      </c>
      <c r="BI10" s="510" t="s">
        <v>690</v>
      </c>
      <c r="BJ10" s="511" t="s">
        <v>691</v>
      </c>
      <c r="BK10" s="511" t="s">
        <v>692</v>
      </c>
      <c r="BL10" s="547" t="s">
        <v>693</v>
      </c>
      <c r="BM10" s="547" t="s">
        <v>692</v>
      </c>
      <c r="BN10" s="549" t="s">
        <v>694</v>
      </c>
      <c r="BO10" s="549" t="s">
        <v>692</v>
      </c>
      <c r="BP10" s="520" t="s">
        <v>695</v>
      </c>
      <c r="BQ10" s="520" t="s">
        <v>696</v>
      </c>
      <c r="BR10" s="545"/>
    </row>
    <row r="11" spans="1:70" ht="135" customHeight="1" x14ac:dyDescent="0.25">
      <c r="A11" s="5" t="s">
        <v>19</v>
      </c>
      <c r="B11" s="5" t="s">
        <v>21</v>
      </c>
      <c r="C11" s="5" t="s">
        <v>22</v>
      </c>
      <c r="D11" s="5" t="s">
        <v>23</v>
      </c>
      <c r="E11" s="5" t="s">
        <v>697</v>
      </c>
      <c r="F11" s="5" t="s">
        <v>698</v>
      </c>
      <c r="G11" s="5" t="s">
        <v>699</v>
      </c>
      <c r="H11" s="5" t="s">
        <v>700</v>
      </c>
      <c r="I11" s="5" t="s">
        <v>701</v>
      </c>
      <c r="J11" s="5" t="s">
        <v>702</v>
      </c>
      <c r="K11" s="5" t="s">
        <v>703</v>
      </c>
      <c r="L11" s="6" t="s">
        <v>704</v>
      </c>
      <c r="M11" s="6" t="s">
        <v>705</v>
      </c>
      <c r="N11" s="6" t="s">
        <v>706</v>
      </c>
      <c r="O11" s="6" t="s">
        <v>707</v>
      </c>
      <c r="P11" s="6" t="s">
        <v>708</v>
      </c>
      <c r="Q11" s="6" t="s">
        <v>709</v>
      </c>
      <c r="R11" s="6" t="s">
        <v>710</v>
      </c>
      <c r="S11" s="6" t="s">
        <v>711</v>
      </c>
      <c r="T11" s="6" t="s">
        <v>712</v>
      </c>
      <c r="U11" s="6" t="s">
        <v>713</v>
      </c>
      <c r="V11" s="6" t="s">
        <v>714</v>
      </c>
      <c r="W11" s="6" t="s">
        <v>715</v>
      </c>
      <c r="X11" s="6" t="s">
        <v>716</v>
      </c>
      <c r="Y11" s="6" t="s">
        <v>717</v>
      </c>
      <c r="Z11" s="6" t="s">
        <v>718</v>
      </c>
      <c r="AA11" s="6" t="s">
        <v>719</v>
      </c>
      <c r="AB11" s="6" t="s">
        <v>720</v>
      </c>
      <c r="AC11" s="6" t="s">
        <v>721</v>
      </c>
      <c r="AD11" s="6" t="s">
        <v>722</v>
      </c>
      <c r="AE11" s="7" t="s">
        <v>723</v>
      </c>
      <c r="AF11" s="7" t="s">
        <v>28</v>
      </c>
      <c r="AG11" s="7" t="s">
        <v>29</v>
      </c>
      <c r="AH11" s="7" t="s">
        <v>30</v>
      </c>
      <c r="AI11" s="7" t="s">
        <v>31</v>
      </c>
      <c r="AJ11" s="8" t="s">
        <v>32</v>
      </c>
      <c r="AK11" s="165" t="s">
        <v>724</v>
      </c>
      <c r="AL11" s="165" t="s">
        <v>725</v>
      </c>
      <c r="AM11" s="165" t="s">
        <v>36</v>
      </c>
      <c r="AN11" s="165" t="s">
        <v>726</v>
      </c>
      <c r="AO11" s="165" t="s">
        <v>727</v>
      </c>
      <c r="AP11" s="165" t="s">
        <v>728</v>
      </c>
      <c r="AQ11" s="165" t="s">
        <v>729</v>
      </c>
      <c r="AR11" s="165" t="s">
        <v>730</v>
      </c>
      <c r="AS11" s="165" t="s">
        <v>731</v>
      </c>
      <c r="AT11" s="165" t="s">
        <v>732</v>
      </c>
      <c r="AU11" s="165" t="s">
        <v>733</v>
      </c>
      <c r="AV11" s="165" t="s">
        <v>734</v>
      </c>
      <c r="AW11" s="544"/>
      <c r="AX11" s="544"/>
      <c r="AY11" s="510"/>
      <c r="AZ11" s="165" t="s">
        <v>735</v>
      </c>
      <c r="BA11" s="510"/>
      <c r="BB11" s="510"/>
      <c r="BC11" s="510"/>
      <c r="BD11" s="510"/>
      <c r="BE11" s="510"/>
      <c r="BF11" s="510"/>
      <c r="BG11" s="510"/>
      <c r="BH11" s="510"/>
      <c r="BI11" s="510"/>
      <c r="BJ11" s="512"/>
      <c r="BK11" s="512"/>
      <c r="BL11" s="547"/>
      <c r="BM11" s="547"/>
      <c r="BN11" s="549"/>
      <c r="BO11" s="549"/>
      <c r="BP11" s="520"/>
      <c r="BQ11" s="520"/>
      <c r="BR11" s="545"/>
    </row>
    <row r="12" spans="1:70" s="59" customFormat="1" ht="286.89999999999998" hidden="1" customHeight="1" x14ac:dyDescent="0.25">
      <c r="A12" s="50" t="s">
        <v>52</v>
      </c>
      <c r="B12" s="58" t="str">
        <f>VLOOKUP(A12,'Fórmulas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12" s="50" t="str">
        <f>VLOOKUP(A12,'Fórmulas '!$F$47:$G$66,2,FALSE)</f>
        <v>Jefe Oficina Asesora de Planeación</v>
      </c>
      <c r="D12" s="91" t="s">
        <v>736</v>
      </c>
      <c r="E12" s="56" t="s">
        <v>268</v>
      </c>
      <c r="F12" s="56" t="s">
        <v>268</v>
      </c>
      <c r="G12" s="56" t="s">
        <v>268</v>
      </c>
      <c r="H12" s="56" t="s">
        <v>268</v>
      </c>
      <c r="I12" s="56" t="s">
        <v>737</v>
      </c>
      <c r="J12" s="58" t="s">
        <v>738</v>
      </c>
      <c r="K12" s="58" t="s">
        <v>739</v>
      </c>
      <c r="L12" s="56" t="s">
        <v>268</v>
      </c>
      <c r="M12" s="56" t="s">
        <v>73</v>
      </c>
      <c r="N12" s="164" t="s">
        <v>268</v>
      </c>
      <c r="O12" s="56" t="s">
        <v>268</v>
      </c>
      <c r="P12" s="56" t="s">
        <v>268</v>
      </c>
      <c r="Q12" s="56" t="s">
        <v>73</v>
      </c>
      <c r="R12" s="56" t="s">
        <v>73</v>
      </c>
      <c r="S12" s="56" t="s">
        <v>73</v>
      </c>
      <c r="T12" s="56" t="s">
        <v>73</v>
      </c>
      <c r="U12" s="56" t="s">
        <v>268</v>
      </c>
      <c r="V12" s="56" t="s">
        <v>268</v>
      </c>
      <c r="W12" s="56" t="s">
        <v>268</v>
      </c>
      <c r="X12" s="56" t="s">
        <v>73</v>
      </c>
      <c r="Y12" s="56" t="s">
        <v>73</v>
      </c>
      <c r="Z12" s="56" t="s">
        <v>268</v>
      </c>
      <c r="AA12" s="56" t="s">
        <v>73</v>
      </c>
      <c r="AB12" s="56" t="s">
        <v>268</v>
      </c>
      <c r="AC12" s="56" t="s">
        <v>73</v>
      </c>
      <c r="AD12" s="56" t="s">
        <v>73</v>
      </c>
      <c r="AE12" s="56">
        <f>+COUNTIF(L12:AD12,"SI")</f>
        <v>9</v>
      </c>
      <c r="AF12" s="56" t="s">
        <v>740</v>
      </c>
      <c r="AG12" s="56">
        <f>IFERROR(VLOOKUP(AF12,'Fórmulas '!$B$26:$C$30,2,0),"")</f>
        <v>3</v>
      </c>
      <c r="AH12" s="56" t="str">
        <f>IF(AE12&lt;=5,"MODERADO",IF(AE12&lt;=11,"MAYOR","CATASTRÓFICO"))</f>
        <v>MAYOR</v>
      </c>
      <c r="AI12" s="66">
        <f>+IFERROR(VLOOKUP(AH12,'Fórmulas '!$E$28:$F$30,2,),"")</f>
        <v>4</v>
      </c>
      <c r="AJ12" s="67" t="str">
        <f>IFERROR(VLOOKUP(CONCATENATE(AG12,AI12),'Fórmulas '!$J$47:$K$71,2,),"")</f>
        <v>EXTREMO</v>
      </c>
      <c r="AK12" s="113" t="s">
        <v>741</v>
      </c>
      <c r="AL12" s="58" t="s">
        <v>742</v>
      </c>
      <c r="AM12" s="58" t="s">
        <v>743</v>
      </c>
      <c r="AN12" s="60" t="s">
        <v>65</v>
      </c>
      <c r="AO12" s="60" t="s">
        <v>66</v>
      </c>
      <c r="AP12" s="56">
        <v>0</v>
      </c>
      <c r="AQ12" s="56">
        <v>5</v>
      </c>
      <c r="AR12" s="56">
        <v>0</v>
      </c>
      <c r="AS12" s="56">
        <v>10</v>
      </c>
      <c r="AT12" s="56">
        <v>15</v>
      </c>
      <c r="AU12" s="56">
        <v>0</v>
      </c>
      <c r="AV12" s="56">
        <v>0</v>
      </c>
      <c r="AW12" s="56">
        <f t="shared" ref="AW12:AW18" si="0">SUM(AP12:AV12)</f>
        <v>30</v>
      </c>
      <c r="AX12" s="122" t="str">
        <f>IF(AW12=" "," ",IF(AW12&lt;=50,"DISMINUYE CERO PUNTOS",IF(AW12&lt;=75,"DISMINUYE UN PUNTO",IF(AW12&lt;=100,"DISMINUYE DOS PUNTOS"))))</f>
        <v>DISMINUYE CERO PUNTOS</v>
      </c>
      <c r="AY12" s="56">
        <f>+AG12</f>
        <v>3</v>
      </c>
      <c r="AZ12" s="56" t="str">
        <f>IF(BA12=1,"RARA VEZ",IF(BA12=2,"IMPROBABLE",IF(BA12=3,"POSIBLE",IF(BA12=4,"PROBABLE'","CASI SEGURO"))))</f>
        <v>POSIBLE</v>
      </c>
      <c r="BA12" s="66">
        <f>IF(AG12&lt;=2,1,IF(AX12="DISMINUYE CERO PUNTOS",AG12,IF(AX12="DISMINUYE UN PUNTO",AG12-1,AG12-2)))</f>
        <v>3</v>
      </c>
      <c r="BB12" s="104" t="str">
        <f>AH12</f>
        <v>MAYOR</v>
      </c>
      <c r="BC12" s="56">
        <f>AI12</f>
        <v>4</v>
      </c>
      <c r="BD12" s="104" t="str">
        <f>IFERROR(VLOOKUP(CONCATENATE(BA12,BC12),'Fórmulas '!$J$47:$K$71,2,),"")</f>
        <v>EXTREMO</v>
      </c>
      <c r="BE12" s="60" t="s">
        <v>744</v>
      </c>
      <c r="BF12" s="56" t="s">
        <v>72</v>
      </c>
      <c r="BG12" s="56" t="s">
        <v>745</v>
      </c>
      <c r="BH12" s="58" t="s">
        <v>746</v>
      </c>
      <c r="BI12" s="58" t="s">
        <v>747</v>
      </c>
      <c r="BJ12" s="58" t="s">
        <v>748</v>
      </c>
      <c r="BK12" s="58" t="s">
        <v>749</v>
      </c>
      <c r="BL12" s="58" t="s">
        <v>750</v>
      </c>
      <c r="BM12" s="58" t="s">
        <v>751</v>
      </c>
      <c r="BN12" s="58"/>
      <c r="BO12" s="58"/>
      <c r="BP12" s="58" t="s">
        <v>752</v>
      </c>
      <c r="BQ12" s="58" t="s">
        <v>753</v>
      </c>
      <c r="BR12" s="58" t="s">
        <v>754</v>
      </c>
    </row>
    <row r="13" spans="1:70" ht="284.45" hidden="1" customHeight="1" x14ac:dyDescent="0.25">
      <c r="A13" s="50" t="s">
        <v>663</v>
      </c>
      <c r="B13" s="58" t="str">
        <f>VLOOKUP(A13,'Fórmulas '!$B$47:$C$66,2,FALSE)</f>
        <v>Identificar y desarrollar las potencialidades de mejora en los procesos institucionales a partir del seguimiento y evaluación de la gestión.</v>
      </c>
      <c r="C13" s="50" t="str">
        <f>VLOOKUP(A13,'Fórmulas '!$F$47:$G$66,2,FALSE)</f>
        <v>Jefe Oficina Asesora de Planeación</v>
      </c>
      <c r="D13" s="92" t="s">
        <v>755</v>
      </c>
      <c r="E13" s="10" t="s">
        <v>268</v>
      </c>
      <c r="F13" s="56" t="s">
        <v>268</v>
      </c>
      <c r="G13" s="10" t="s">
        <v>268</v>
      </c>
      <c r="H13" s="10" t="s">
        <v>268</v>
      </c>
      <c r="I13" s="10" t="s">
        <v>737</v>
      </c>
      <c r="J13" s="58" t="s">
        <v>756</v>
      </c>
      <c r="K13" s="58" t="s">
        <v>757</v>
      </c>
      <c r="L13" s="10" t="s">
        <v>268</v>
      </c>
      <c r="M13" s="10" t="s">
        <v>268</v>
      </c>
      <c r="N13" s="10" t="s">
        <v>268</v>
      </c>
      <c r="O13" s="10" t="s">
        <v>73</v>
      </c>
      <c r="P13" s="10" t="s">
        <v>73</v>
      </c>
      <c r="Q13" s="10" t="s">
        <v>73</v>
      </c>
      <c r="R13" s="10" t="s">
        <v>268</v>
      </c>
      <c r="S13" s="10" t="s">
        <v>73</v>
      </c>
      <c r="T13" s="10" t="s">
        <v>73</v>
      </c>
      <c r="U13" s="10" t="s">
        <v>73</v>
      </c>
      <c r="V13" s="10" t="s">
        <v>73</v>
      </c>
      <c r="W13" s="10" t="s">
        <v>268</v>
      </c>
      <c r="X13" s="10" t="s">
        <v>73</v>
      </c>
      <c r="Y13" s="10" t="s">
        <v>73</v>
      </c>
      <c r="Z13" s="10" t="s">
        <v>758</v>
      </c>
      <c r="AA13" s="10" t="s">
        <v>73</v>
      </c>
      <c r="AB13" s="10" t="s">
        <v>73</v>
      </c>
      <c r="AC13" s="10" t="s">
        <v>73</v>
      </c>
      <c r="AD13" s="10" t="s">
        <v>73</v>
      </c>
      <c r="AE13" s="56">
        <f t="shared" ref="AE13:AE44" si="1">+COUNTIF(L13:AD13,"SI")</f>
        <v>5</v>
      </c>
      <c r="AF13" s="10" t="s">
        <v>759</v>
      </c>
      <c r="AG13" s="56">
        <f>IFERROR(VLOOKUP(AF13,'Fórmulas '!$B$26:$C$30,2,0),"")</f>
        <v>1</v>
      </c>
      <c r="AH13" s="56" t="str">
        <f>IF(AE13&lt;=5,"MODERADO",IF(AE13&lt;=11,"MAYOR","CATASTRÓFICO"))</f>
        <v>MODERADO</v>
      </c>
      <c r="AI13" s="66">
        <f>+IFERROR(VLOOKUP(AH13,'Fórmulas '!$E$28:$F$30,2,),"")</f>
        <v>3</v>
      </c>
      <c r="AJ13" s="67" t="str">
        <f>IFERROR(VLOOKUP(CONCATENATE(AG13,AI13),'Fórmulas '!$J$47:$K$71,2,),"")</f>
        <v>MODERADO</v>
      </c>
      <c r="AK13" s="113" t="s">
        <v>760</v>
      </c>
      <c r="AL13" s="108" t="s">
        <v>761</v>
      </c>
      <c r="AM13" s="10" t="s">
        <v>762</v>
      </c>
      <c r="AN13" s="108" t="s">
        <v>65</v>
      </c>
      <c r="AO13" s="60" t="s">
        <v>66</v>
      </c>
      <c r="AP13" s="10">
        <v>15</v>
      </c>
      <c r="AQ13" s="10">
        <v>5</v>
      </c>
      <c r="AR13" s="10">
        <v>0</v>
      </c>
      <c r="AS13" s="10">
        <v>10</v>
      </c>
      <c r="AT13" s="10">
        <v>15</v>
      </c>
      <c r="AU13" s="10">
        <v>10</v>
      </c>
      <c r="AV13" s="10">
        <v>30</v>
      </c>
      <c r="AW13" s="56">
        <f t="shared" si="0"/>
        <v>85</v>
      </c>
      <c r="AX13" s="122" t="str">
        <f t="shared" ref="AX13:AX44" si="2">IF(AW13=" "," ",IF(AW13&lt;=50,"DISMINUYE CERO PUNTOS",IF(AW13&lt;=75,"DISMINUYE UN PUNTO",IF(AW13&lt;=100,"DISMINUYE DOS PUNTOS"))))</f>
        <v>DISMINUYE DOS PUNTOS</v>
      </c>
      <c r="AY13" s="56">
        <f>+AG13</f>
        <v>1</v>
      </c>
      <c r="AZ13" s="56" t="str">
        <f t="shared" ref="AZ13:AZ44" si="3">IF(BA13=1,"RARA VEZ",IF(BA13=2,"IMPROBABLE",IF(BA13=3,"POSIBLE",IF(BA13=4,"PROBABLE'","CASI SEGURO"))))</f>
        <v>RARA VEZ</v>
      </c>
      <c r="BA13" s="66">
        <f t="shared" ref="BA13:BA44" si="4">IF(AG13&lt;=2,1,IF(AX13="DISMINUYE CERO PUNTOS",AG13,IF(AX13="DISMINUYE UN PUNTO",AG13-1,AG13-2)))</f>
        <v>1</v>
      </c>
      <c r="BB13" s="104" t="str">
        <f t="shared" ref="BB13:BB44" si="5">AH13</f>
        <v>MODERADO</v>
      </c>
      <c r="BC13" s="56">
        <f t="shared" ref="BC13:BC44" si="6">AI13</f>
        <v>3</v>
      </c>
      <c r="BD13" s="104" t="str">
        <f>IFERROR(VLOOKUP(CONCATENATE(BA13,BC13),'Fórmulas '!$J$47:$K$71,2,),"")</f>
        <v>MODERADO</v>
      </c>
      <c r="BE13" s="60">
        <f t="shared" ref="BE13:BE18" si="7">IFERROR(BC13*BA13,"")</f>
        <v>3</v>
      </c>
      <c r="BF13" s="56" t="s">
        <v>763</v>
      </c>
      <c r="BG13" s="10" t="s">
        <v>183</v>
      </c>
      <c r="BH13" s="58" t="s">
        <v>764</v>
      </c>
      <c r="BI13" s="10" t="s">
        <v>765</v>
      </c>
      <c r="BJ13" s="168" t="s">
        <v>766</v>
      </c>
      <c r="BK13" s="58"/>
      <c r="BL13" s="51" t="s">
        <v>767</v>
      </c>
      <c r="BM13" s="58" t="s">
        <v>749</v>
      </c>
      <c r="BN13" s="11"/>
      <c r="BO13" s="11"/>
      <c r="BP13" s="51" t="s">
        <v>768</v>
      </c>
      <c r="BQ13" s="169" t="s">
        <v>769</v>
      </c>
      <c r="BR13" s="22" t="s">
        <v>770</v>
      </c>
    </row>
    <row r="14" spans="1:70" ht="151.9" hidden="1" customHeight="1" x14ac:dyDescent="0.25">
      <c r="A14" s="50" t="s">
        <v>81</v>
      </c>
      <c r="B14" s="58" t="str">
        <f>VLOOKUP(A14,'Fórmulas '!$B$47:$C$66,2,FALSE)</f>
        <v>Fortalecer la imagen institucional de Indeportes Antioquia, como referente social del deporte en el departamento.</v>
      </c>
      <c r="C14" s="50" t="str">
        <f>VLOOKUP(A14,'Fórmulas '!$F$47:$G$66,2,FALSE)</f>
        <v>Jefe Oficina de Comunicaciones</v>
      </c>
      <c r="D14" s="90" t="s">
        <v>771</v>
      </c>
      <c r="E14" s="50" t="s">
        <v>268</v>
      </c>
      <c r="F14" s="50" t="s">
        <v>268</v>
      </c>
      <c r="G14" s="50" t="s">
        <v>268</v>
      </c>
      <c r="H14" s="50" t="s">
        <v>268</v>
      </c>
      <c r="I14" s="50" t="s">
        <v>737</v>
      </c>
      <c r="J14" s="103" t="s">
        <v>772</v>
      </c>
      <c r="K14" s="102" t="s">
        <v>773</v>
      </c>
      <c r="L14" s="60" t="s">
        <v>268</v>
      </c>
      <c r="M14" s="60" t="s">
        <v>73</v>
      </c>
      <c r="N14" s="60" t="s">
        <v>73</v>
      </c>
      <c r="O14" s="60" t="s">
        <v>73</v>
      </c>
      <c r="P14" s="60" t="s">
        <v>268</v>
      </c>
      <c r="Q14" s="101" t="s">
        <v>268</v>
      </c>
      <c r="R14" s="60" t="s">
        <v>73</v>
      </c>
      <c r="S14" s="60" t="s">
        <v>73</v>
      </c>
      <c r="T14" s="101" t="s">
        <v>268</v>
      </c>
      <c r="U14" s="60" t="s">
        <v>268</v>
      </c>
      <c r="V14" s="60" t="s">
        <v>268</v>
      </c>
      <c r="W14" s="60" t="s">
        <v>268</v>
      </c>
      <c r="X14" s="101" t="s">
        <v>268</v>
      </c>
      <c r="Y14" s="60" t="s">
        <v>268</v>
      </c>
      <c r="Z14" s="60" t="s">
        <v>268</v>
      </c>
      <c r="AA14" s="60" t="s">
        <v>73</v>
      </c>
      <c r="AB14" s="60" t="s">
        <v>268</v>
      </c>
      <c r="AC14" s="60" t="s">
        <v>268</v>
      </c>
      <c r="AD14" s="60" t="s">
        <v>73</v>
      </c>
      <c r="AE14" s="56">
        <f t="shared" si="1"/>
        <v>12</v>
      </c>
      <c r="AF14" s="106" t="s">
        <v>774</v>
      </c>
      <c r="AG14" s="56">
        <f>IFERROR(VLOOKUP(AF14,'Fórmulas '!$B$26:$C$30,2,0),"")</f>
        <v>2</v>
      </c>
      <c r="AH14" s="56" t="str">
        <f>IF(AE14&lt;=5,"MODERADO",IF(AE14&lt;=11,"MAYOR","CATASTRÓFICO"))</f>
        <v>CATASTRÓFICO</v>
      </c>
      <c r="AI14" s="66">
        <f>+IFERROR(VLOOKUP(AH14,'Fórmulas '!$E$28:$F$30,2,),"")</f>
        <v>5</v>
      </c>
      <c r="AJ14" s="67" t="str">
        <f>IFERROR(VLOOKUP(CONCATENATE(AG14,AI14),'Fórmulas '!$J$47:$K$71,2,),"")</f>
        <v>EXTREMO</v>
      </c>
      <c r="AK14" s="114" t="s">
        <v>775</v>
      </c>
      <c r="AL14" s="108" t="s">
        <v>776</v>
      </c>
      <c r="AM14" s="60" t="s">
        <v>777</v>
      </c>
      <c r="AN14" s="107" t="s">
        <v>65</v>
      </c>
      <c r="AO14" s="60" t="s">
        <v>778</v>
      </c>
      <c r="AP14" s="66">
        <v>0</v>
      </c>
      <c r="AQ14" s="66">
        <v>5</v>
      </c>
      <c r="AR14" s="60">
        <v>0</v>
      </c>
      <c r="AS14" s="60">
        <v>10</v>
      </c>
      <c r="AT14" s="60">
        <v>15</v>
      </c>
      <c r="AU14" s="60">
        <v>10</v>
      </c>
      <c r="AV14" s="60">
        <v>30</v>
      </c>
      <c r="AW14" s="66">
        <f t="shared" si="0"/>
        <v>70</v>
      </c>
      <c r="AX14" s="122" t="str">
        <f t="shared" si="2"/>
        <v>DISMINUYE UN PUNTO</v>
      </c>
      <c r="AY14" s="56">
        <f>AG14</f>
        <v>2</v>
      </c>
      <c r="AZ14" s="56" t="str">
        <f t="shared" si="3"/>
        <v>RARA VEZ</v>
      </c>
      <c r="BA14" s="66">
        <f t="shared" si="4"/>
        <v>1</v>
      </c>
      <c r="BB14" s="104" t="str">
        <f t="shared" si="5"/>
        <v>CATASTRÓFICO</v>
      </c>
      <c r="BC14" s="56">
        <f t="shared" si="6"/>
        <v>5</v>
      </c>
      <c r="BD14" s="104" t="str">
        <f>IFERROR(VLOOKUP(CONCATENATE(BA14,BC14),'Fórmulas '!$J$47:$K$71,2,),"")</f>
        <v>ALTO</v>
      </c>
      <c r="BE14" s="60">
        <f t="shared" si="7"/>
        <v>5</v>
      </c>
      <c r="BF14" s="60" t="s">
        <v>72</v>
      </c>
      <c r="BG14" s="66" t="s">
        <v>262</v>
      </c>
      <c r="BH14" s="58" t="s">
        <v>779</v>
      </c>
      <c r="BI14" s="60" t="s">
        <v>780</v>
      </c>
      <c r="BJ14" s="66" t="s">
        <v>781</v>
      </c>
      <c r="BK14" s="58" t="s">
        <v>749</v>
      </c>
      <c r="BL14" s="171"/>
      <c r="BM14" s="171"/>
      <c r="BN14" s="172"/>
      <c r="BO14" s="171"/>
      <c r="BP14" s="173"/>
      <c r="BQ14" s="174" t="s">
        <v>782</v>
      </c>
      <c r="BR14" s="175"/>
    </row>
    <row r="15" spans="1:70" ht="390" hidden="1" x14ac:dyDescent="0.25">
      <c r="A15" s="50" t="s">
        <v>783</v>
      </c>
      <c r="B15" s="58" t="e">
        <f>VLOOKUP(A15,'Fórmulas '!$B$47:$C$66,2,FALSE)</f>
        <v>#N/A</v>
      </c>
      <c r="C15" s="50" t="e">
        <f>VLOOKUP(A15,'Fórmulas '!$F$47:$G$66,2,FALSE)</f>
        <v>#N/A</v>
      </c>
      <c r="D15" s="71" t="s">
        <v>784</v>
      </c>
      <c r="E15" s="67" t="s">
        <v>785</v>
      </c>
      <c r="F15" s="67" t="s">
        <v>785</v>
      </c>
      <c r="G15" s="69" t="s">
        <v>785</v>
      </c>
      <c r="H15" s="69" t="s">
        <v>785</v>
      </c>
      <c r="I15" s="69" t="s">
        <v>737</v>
      </c>
      <c r="J15" s="72" t="s">
        <v>786</v>
      </c>
      <c r="K15" s="73" t="s">
        <v>787</v>
      </c>
      <c r="L15" s="67" t="s">
        <v>785</v>
      </c>
      <c r="M15" s="67" t="s">
        <v>785</v>
      </c>
      <c r="N15" s="67" t="s">
        <v>785</v>
      </c>
      <c r="O15" s="67" t="s">
        <v>785</v>
      </c>
      <c r="P15" s="67" t="s">
        <v>785</v>
      </c>
      <c r="Q15" s="67" t="s">
        <v>788</v>
      </c>
      <c r="R15" s="67" t="s">
        <v>785</v>
      </c>
      <c r="S15" s="67" t="s">
        <v>788</v>
      </c>
      <c r="T15" s="67" t="s">
        <v>788</v>
      </c>
      <c r="U15" s="67" t="s">
        <v>785</v>
      </c>
      <c r="V15" s="67" t="s">
        <v>785</v>
      </c>
      <c r="W15" s="67" t="s">
        <v>785</v>
      </c>
      <c r="X15" s="67" t="s">
        <v>785</v>
      </c>
      <c r="Y15" s="67" t="s">
        <v>785</v>
      </c>
      <c r="Z15" s="67" t="s">
        <v>785</v>
      </c>
      <c r="AA15" s="67" t="s">
        <v>788</v>
      </c>
      <c r="AB15" s="67" t="s">
        <v>785</v>
      </c>
      <c r="AC15" s="67" t="s">
        <v>785</v>
      </c>
      <c r="AD15" s="67" t="s">
        <v>788</v>
      </c>
      <c r="AE15" s="56">
        <f t="shared" si="1"/>
        <v>14</v>
      </c>
      <c r="AF15" s="67" t="s">
        <v>789</v>
      </c>
      <c r="AG15" s="56">
        <f>IFERROR(VLOOKUP(AF15,'Fórmulas '!$B$26:$C$30,2,0),"")</f>
        <v>4</v>
      </c>
      <c r="AH15" s="56" t="str">
        <f t="shared" ref="AH15:AH44" si="8">IF(AE15&lt;=5,"MODERADO",IF(AE15&lt;=11,"MAYOR","CATASTRÓFICO"))</f>
        <v>CATASTRÓFICO</v>
      </c>
      <c r="AI15" s="66">
        <f>+IFERROR(VLOOKUP(AH15,'Fórmulas '!$E$28:$F$30,2,),"")</f>
        <v>5</v>
      </c>
      <c r="AJ15" s="67" t="str">
        <f>IFERROR(VLOOKUP(CONCATENATE(AG15,AI15),'Fórmulas '!$J$47:$K$71,2,),"")</f>
        <v>EXTREMO</v>
      </c>
      <c r="AK15" s="115" t="s">
        <v>790</v>
      </c>
      <c r="AL15" s="72" t="s">
        <v>791</v>
      </c>
      <c r="AM15" s="72" t="s">
        <v>792</v>
      </c>
      <c r="AN15" s="67" t="s">
        <v>65</v>
      </c>
      <c r="AO15" s="67" t="s">
        <v>66</v>
      </c>
      <c r="AP15" s="67">
        <v>0</v>
      </c>
      <c r="AQ15" s="67">
        <v>5</v>
      </c>
      <c r="AR15" s="67">
        <v>0</v>
      </c>
      <c r="AS15" s="67">
        <v>10</v>
      </c>
      <c r="AT15" s="67">
        <v>15</v>
      </c>
      <c r="AU15" s="67">
        <v>0</v>
      </c>
      <c r="AV15" s="67">
        <v>0</v>
      </c>
      <c r="AW15" s="67">
        <f t="shared" si="0"/>
        <v>30</v>
      </c>
      <c r="AX15" s="122" t="str">
        <f t="shared" si="2"/>
        <v>DISMINUYE CERO PUNTOS</v>
      </c>
      <c r="AY15" s="56">
        <f>AG15</f>
        <v>4</v>
      </c>
      <c r="AZ15" s="56" t="str">
        <f t="shared" si="3"/>
        <v>PROBABLE'</v>
      </c>
      <c r="BA15" s="66">
        <f t="shared" si="4"/>
        <v>4</v>
      </c>
      <c r="BB15" s="104" t="str">
        <f t="shared" si="5"/>
        <v>CATASTRÓFICO</v>
      </c>
      <c r="BC15" s="56">
        <f t="shared" si="6"/>
        <v>5</v>
      </c>
      <c r="BD15" s="104" t="str">
        <f>IFERROR(VLOOKUP(CONCATENATE(BA15,BC15),'Fórmulas '!$J$47:$K$71,2,),"")</f>
        <v>EXTREMO</v>
      </c>
      <c r="BE15" s="69">
        <f t="shared" si="7"/>
        <v>20</v>
      </c>
      <c r="BF15" s="67" t="s">
        <v>72</v>
      </c>
      <c r="BG15" s="67" t="s">
        <v>433</v>
      </c>
      <c r="BH15" s="73" t="s">
        <v>793</v>
      </c>
      <c r="BI15" s="72" t="s">
        <v>794</v>
      </c>
      <c r="BJ15" s="168" t="s">
        <v>795</v>
      </c>
      <c r="BK15" s="72" t="s">
        <v>796</v>
      </c>
      <c r="BL15" s="205" t="s">
        <v>797</v>
      </c>
      <c r="BM15" s="200" t="s">
        <v>796</v>
      </c>
      <c r="BN15" s="70"/>
      <c r="BO15" s="53"/>
      <c r="BP15" s="68"/>
      <c r="BQ15" s="70"/>
      <c r="BR15" s="68"/>
    </row>
    <row r="16" spans="1:70" ht="177" customHeight="1" x14ac:dyDescent="0.25">
      <c r="A16" s="69" t="s">
        <v>144</v>
      </c>
      <c r="B16" s="58" t="str">
        <f>VLOOKUP(A16,'Fórmulas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6" s="50" t="str">
        <f>VLOOKUP(A16,'Fórmulas '!$F$47:$G$66,2,FALSE)</f>
        <v>Subgerente de Altos Logros -  Jefe de Oficina de Medicina Deportiva</v>
      </c>
      <c r="D16" s="71" t="s">
        <v>798</v>
      </c>
      <c r="E16" s="67" t="s">
        <v>785</v>
      </c>
      <c r="F16" s="67" t="s">
        <v>785</v>
      </c>
      <c r="G16" s="69" t="s">
        <v>785</v>
      </c>
      <c r="H16" s="69" t="s">
        <v>785</v>
      </c>
      <c r="I16" s="69" t="s">
        <v>737</v>
      </c>
      <c r="J16" s="72" t="s">
        <v>799</v>
      </c>
      <c r="K16" s="73" t="s">
        <v>800</v>
      </c>
      <c r="L16" s="67" t="s">
        <v>785</v>
      </c>
      <c r="M16" s="67" t="s">
        <v>785</v>
      </c>
      <c r="N16" s="67" t="s">
        <v>785</v>
      </c>
      <c r="O16" s="67" t="s">
        <v>785</v>
      </c>
      <c r="P16" s="67" t="s">
        <v>785</v>
      </c>
      <c r="Q16" s="67" t="s">
        <v>785</v>
      </c>
      <c r="R16" s="67" t="s">
        <v>785</v>
      </c>
      <c r="S16" s="67" t="s">
        <v>785</v>
      </c>
      <c r="T16" s="67" t="s">
        <v>758</v>
      </c>
      <c r="U16" s="67" t="s">
        <v>785</v>
      </c>
      <c r="V16" s="67" t="s">
        <v>785</v>
      </c>
      <c r="W16" s="67" t="s">
        <v>785</v>
      </c>
      <c r="X16" s="67" t="s">
        <v>785</v>
      </c>
      <c r="Y16" s="67" t="s">
        <v>785</v>
      </c>
      <c r="Z16" s="67" t="s">
        <v>785</v>
      </c>
      <c r="AA16" s="67" t="s">
        <v>758</v>
      </c>
      <c r="AB16" s="67" t="s">
        <v>785</v>
      </c>
      <c r="AC16" s="67" t="s">
        <v>785</v>
      </c>
      <c r="AD16" s="67" t="s">
        <v>758</v>
      </c>
      <c r="AE16" s="56">
        <f t="shared" si="1"/>
        <v>16</v>
      </c>
      <c r="AF16" s="67" t="s">
        <v>789</v>
      </c>
      <c r="AG16" s="56">
        <f>IFERROR(VLOOKUP(AF16,'Fórmulas '!$B$26:$C$30,2,0),"")</f>
        <v>4</v>
      </c>
      <c r="AH16" s="56" t="str">
        <f t="shared" si="8"/>
        <v>CATASTRÓFICO</v>
      </c>
      <c r="AI16" s="66">
        <f>+IFERROR(VLOOKUP(AH16,'Fórmulas '!$E$28:$F$30,2,),"")</f>
        <v>5</v>
      </c>
      <c r="AJ16" s="67" t="str">
        <f>IFERROR(VLOOKUP(CONCATENATE(AG16,AI16),'Fórmulas '!$J$47:$K$71,2,),"")</f>
        <v>EXTREMO</v>
      </c>
      <c r="AK16" s="71" t="s">
        <v>801</v>
      </c>
      <c r="AL16" s="74" t="s">
        <v>802</v>
      </c>
      <c r="AM16" s="73" t="s">
        <v>803</v>
      </c>
      <c r="AN16" s="74" t="s">
        <v>65</v>
      </c>
      <c r="AO16" s="67" t="s">
        <v>66</v>
      </c>
      <c r="AP16" s="67">
        <v>15</v>
      </c>
      <c r="AQ16" s="67">
        <v>5</v>
      </c>
      <c r="AR16" s="67">
        <v>0</v>
      </c>
      <c r="AS16" s="67">
        <v>10</v>
      </c>
      <c r="AT16" s="67">
        <v>15</v>
      </c>
      <c r="AU16" s="67">
        <v>10</v>
      </c>
      <c r="AV16" s="67">
        <v>30</v>
      </c>
      <c r="AW16" s="67">
        <f t="shared" si="0"/>
        <v>85</v>
      </c>
      <c r="AX16" s="122" t="str">
        <f t="shared" si="2"/>
        <v>DISMINUYE DOS PUNTOS</v>
      </c>
      <c r="AY16" s="56">
        <f>AG16</f>
        <v>4</v>
      </c>
      <c r="AZ16" s="56" t="str">
        <f t="shared" si="3"/>
        <v>IMPROBABLE</v>
      </c>
      <c r="BA16" s="66">
        <f t="shared" si="4"/>
        <v>2</v>
      </c>
      <c r="BB16" s="104" t="str">
        <f t="shared" si="5"/>
        <v>CATASTRÓFICO</v>
      </c>
      <c r="BC16" s="56">
        <f t="shared" si="6"/>
        <v>5</v>
      </c>
      <c r="BD16" s="104" t="str">
        <f>IFERROR(VLOOKUP(CONCATENATE(BA16,BC16),'Fórmulas '!$J$47:$K$71,2,),"")</f>
        <v>EXTREMO</v>
      </c>
      <c r="BE16" s="69">
        <f t="shared" si="7"/>
        <v>10</v>
      </c>
      <c r="BF16" s="67" t="s">
        <v>72</v>
      </c>
      <c r="BG16" s="67" t="s">
        <v>169</v>
      </c>
      <c r="BH16" s="123" t="s">
        <v>804</v>
      </c>
      <c r="BI16" s="75" t="s">
        <v>805</v>
      </c>
      <c r="BJ16" s="75" t="s">
        <v>806</v>
      </c>
      <c r="BK16" s="75" t="s">
        <v>807</v>
      </c>
      <c r="BL16" s="73" t="s">
        <v>808</v>
      </c>
      <c r="BM16" s="72" t="s">
        <v>807</v>
      </c>
      <c r="BN16" s="73" t="s">
        <v>808</v>
      </c>
      <c r="BO16" s="72" t="s">
        <v>807</v>
      </c>
      <c r="BP16" s="73" t="s">
        <v>809</v>
      </c>
      <c r="BQ16" s="73" t="s">
        <v>810</v>
      </c>
      <c r="BR16" s="73" t="s">
        <v>811</v>
      </c>
    </row>
    <row r="17" spans="1:123" ht="200.45" customHeight="1" x14ac:dyDescent="0.25">
      <c r="A17" s="69" t="s">
        <v>144</v>
      </c>
      <c r="B17" s="58" t="str">
        <f>VLOOKUP(A17,'Fórmulas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7" s="50" t="str">
        <f>VLOOKUP(A17,'Fórmulas '!$F$47:$G$66,2,FALSE)</f>
        <v>Subgerente de Altos Logros -  Jefe de Oficina de Medicina Deportiva</v>
      </c>
      <c r="D17" s="71" t="s">
        <v>812</v>
      </c>
      <c r="E17" s="67" t="s">
        <v>785</v>
      </c>
      <c r="F17" s="67" t="s">
        <v>268</v>
      </c>
      <c r="G17" s="69" t="s">
        <v>268</v>
      </c>
      <c r="H17" s="69" t="s">
        <v>268</v>
      </c>
      <c r="I17" s="69" t="s">
        <v>737</v>
      </c>
      <c r="J17" s="72" t="s">
        <v>813</v>
      </c>
      <c r="K17" s="73" t="s">
        <v>814</v>
      </c>
      <c r="L17" s="67" t="s">
        <v>785</v>
      </c>
      <c r="M17" s="67" t="s">
        <v>785</v>
      </c>
      <c r="N17" s="67" t="s">
        <v>785</v>
      </c>
      <c r="O17" s="67" t="s">
        <v>758</v>
      </c>
      <c r="P17" s="67" t="s">
        <v>785</v>
      </c>
      <c r="Q17" s="67" t="s">
        <v>758</v>
      </c>
      <c r="R17" s="67" t="s">
        <v>758</v>
      </c>
      <c r="S17" s="67" t="s">
        <v>758</v>
      </c>
      <c r="T17" s="67" t="s">
        <v>268</v>
      </c>
      <c r="U17" s="67" t="s">
        <v>268</v>
      </c>
      <c r="V17" s="67" t="s">
        <v>758</v>
      </c>
      <c r="W17" s="67" t="s">
        <v>73</v>
      </c>
      <c r="X17" s="67" t="s">
        <v>758</v>
      </c>
      <c r="Y17" s="67" t="s">
        <v>758</v>
      </c>
      <c r="Z17" s="67" t="s">
        <v>758</v>
      </c>
      <c r="AA17" s="67" t="s">
        <v>758</v>
      </c>
      <c r="AB17" s="67" t="s">
        <v>758</v>
      </c>
      <c r="AC17" s="67" t="s">
        <v>758</v>
      </c>
      <c r="AD17" s="67" t="s">
        <v>758</v>
      </c>
      <c r="AE17" s="56">
        <f t="shared" si="1"/>
        <v>6</v>
      </c>
      <c r="AF17" s="67" t="s">
        <v>789</v>
      </c>
      <c r="AG17" s="56">
        <f>IFERROR(VLOOKUP(AF17,'Fórmulas '!$B$26:$C$30,2,0),"")</f>
        <v>4</v>
      </c>
      <c r="AH17" s="56" t="str">
        <f t="shared" si="8"/>
        <v>MAYOR</v>
      </c>
      <c r="AI17" s="66">
        <f>+IFERROR(VLOOKUP(AH17,'Fórmulas '!$E$28:$F$30,2,),"")</f>
        <v>4</v>
      </c>
      <c r="AJ17" s="67" t="str">
        <f>IFERROR(VLOOKUP(CONCATENATE(AG17,AI17),'Fórmulas '!$J$47:$K$71,2,),"")</f>
        <v>EXTREMO</v>
      </c>
      <c r="AK17" s="71" t="s">
        <v>815</v>
      </c>
      <c r="AL17" s="74" t="s">
        <v>802</v>
      </c>
      <c r="AM17" s="73" t="s">
        <v>816</v>
      </c>
      <c r="AN17" s="67" t="s">
        <v>65</v>
      </c>
      <c r="AO17" s="67" t="s">
        <v>66</v>
      </c>
      <c r="AP17" s="67">
        <v>15</v>
      </c>
      <c r="AQ17" s="67">
        <v>5</v>
      </c>
      <c r="AR17" s="67">
        <v>0</v>
      </c>
      <c r="AS17" s="67">
        <v>10</v>
      </c>
      <c r="AT17" s="67">
        <v>15</v>
      </c>
      <c r="AU17" s="67">
        <v>10</v>
      </c>
      <c r="AV17" s="67">
        <v>30</v>
      </c>
      <c r="AW17" s="67">
        <f t="shared" si="0"/>
        <v>85</v>
      </c>
      <c r="AX17" s="122" t="str">
        <f t="shared" si="2"/>
        <v>DISMINUYE DOS PUNTOS</v>
      </c>
      <c r="AY17" s="56">
        <f>AG17</f>
        <v>4</v>
      </c>
      <c r="AZ17" s="56" t="str">
        <f t="shared" si="3"/>
        <v>IMPROBABLE</v>
      </c>
      <c r="BA17" s="66">
        <f t="shared" si="4"/>
        <v>2</v>
      </c>
      <c r="BB17" s="104" t="str">
        <f t="shared" si="5"/>
        <v>MAYOR</v>
      </c>
      <c r="BC17" s="56">
        <f t="shared" si="6"/>
        <v>4</v>
      </c>
      <c r="BD17" s="104" t="str">
        <f>IFERROR(VLOOKUP(CONCATENATE(BA17,BC17),'Fórmulas '!$J$47:$K$71,2,),"")</f>
        <v>ALTO</v>
      </c>
      <c r="BE17" s="69">
        <f t="shared" si="7"/>
        <v>8</v>
      </c>
      <c r="BF17" s="67" t="s">
        <v>72</v>
      </c>
      <c r="BG17" s="67" t="s">
        <v>817</v>
      </c>
      <c r="BH17" s="73" t="s">
        <v>818</v>
      </c>
      <c r="BI17" s="73" t="s">
        <v>819</v>
      </c>
      <c r="BJ17" s="73" t="s">
        <v>820</v>
      </c>
      <c r="BK17" s="72" t="s">
        <v>821</v>
      </c>
      <c r="BL17" s="73" t="s">
        <v>822</v>
      </c>
      <c r="BM17" s="72" t="s">
        <v>823</v>
      </c>
      <c r="BN17" s="73" t="s">
        <v>822</v>
      </c>
      <c r="BO17" s="72" t="s">
        <v>823</v>
      </c>
      <c r="BP17" s="73" t="s">
        <v>824</v>
      </c>
      <c r="BQ17" s="73" t="s">
        <v>810</v>
      </c>
      <c r="BR17" s="73" t="s">
        <v>811</v>
      </c>
    </row>
    <row r="18" spans="1:123" ht="187.9" customHeight="1" x14ac:dyDescent="0.25">
      <c r="A18" s="69" t="s">
        <v>144</v>
      </c>
      <c r="B18" s="58" t="str">
        <f>VLOOKUP(A18,'Fórmulas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8" s="50" t="str">
        <f>VLOOKUP(A18,'Fórmulas '!$F$47:$G$66,2,FALSE)</f>
        <v>Subgerente de Altos Logros -  Jefe de Oficina de Medicina Deportiva</v>
      </c>
      <c r="D18" s="71" t="s">
        <v>825</v>
      </c>
      <c r="E18" s="67" t="s">
        <v>785</v>
      </c>
      <c r="F18" s="67" t="s">
        <v>785</v>
      </c>
      <c r="G18" s="69" t="s">
        <v>785</v>
      </c>
      <c r="H18" s="69" t="s">
        <v>785</v>
      </c>
      <c r="I18" s="69" t="s">
        <v>737</v>
      </c>
      <c r="J18" s="72" t="s">
        <v>826</v>
      </c>
      <c r="K18" s="73" t="s">
        <v>827</v>
      </c>
      <c r="L18" s="67" t="s">
        <v>785</v>
      </c>
      <c r="M18" s="67" t="s">
        <v>785</v>
      </c>
      <c r="N18" s="67" t="s">
        <v>785</v>
      </c>
      <c r="O18" s="67" t="s">
        <v>785</v>
      </c>
      <c r="P18" s="67" t="s">
        <v>785</v>
      </c>
      <c r="Q18" s="67" t="s">
        <v>785</v>
      </c>
      <c r="R18" s="67" t="s">
        <v>785</v>
      </c>
      <c r="S18" s="67" t="s">
        <v>785</v>
      </c>
      <c r="T18" s="67" t="s">
        <v>758</v>
      </c>
      <c r="U18" s="67" t="s">
        <v>785</v>
      </c>
      <c r="V18" s="67" t="s">
        <v>785</v>
      </c>
      <c r="W18" s="67" t="s">
        <v>785</v>
      </c>
      <c r="X18" s="67" t="s">
        <v>785</v>
      </c>
      <c r="Y18" s="67" t="s">
        <v>785</v>
      </c>
      <c r="Z18" s="67" t="s">
        <v>785</v>
      </c>
      <c r="AA18" s="67" t="s">
        <v>758</v>
      </c>
      <c r="AB18" s="67" t="s">
        <v>785</v>
      </c>
      <c r="AC18" s="67" t="s">
        <v>785</v>
      </c>
      <c r="AD18" s="67" t="s">
        <v>758</v>
      </c>
      <c r="AE18" s="56">
        <f t="shared" si="1"/>
        <v>16</v>
      </c>
      <c r="AF18" s="67" t="s">
        <v>740</v>
      </c>
      <c r="AG18" s="56">
        <f>IFERROR(VLOOKUP(AF18,'Fórmulas '!$B$26:$C$30,2,0),"")</f>
        <v>3</v>
      </c>
      <c r="AH18" s="56" t="str">
        <f t="shared" si="8"/>
        <v>CATASTRÓFICO</v>
      </c>
      <c r="AI18" s="66">
        <f>+IFERROR(VLOOKUP(AH18,'Fórmulas '!$E$28:$F$30,2,),"")</f>
        <v>5</v>
      </c>
      <c r="AJ18" s="67" t="str">
        <f>IFERROR(VLOOKUP(CONCATENATE(AG18,AI18),'Fórmulas '!$J$47:$K$71,2,),"")</f>
        <v>EXTREMO</v>
      </c>
      <c r="AK18" s="71" t="s">
        <v>828</v>
      </c>
      <c r="AL18" s="72" t="s">
        <v>829</v>
      </c>
      <c r="AM18" s="73" t="s">
        <v>830</v>
      </c>
      <c r="AN18" s="67" t="s">
        <v>65</v>
      </c>
      <c r="AO18" s="67" t="s">
        <v>66</v>
      </c>
      <c r="AP18" s="67">
        <v>15</v>
      </c>
      <c r="AQ18" s="67">
        <v>5</v>
      </c>
      <c r="AR18" s="67">
        <v>0</v>
      </c>
      <c r="AS18" s="67">
        <v>10</v>
      </c>
      <c r="AT18" s="67">
        <v>15</v>
      </c>
      <c r="AU18" s="67">
        <v>10</v>
      </c>
      <c r="AV18" s="67">
        <v>30</v>
      </c>
      <c r="AW18" s="67">
        <f t="shared" si="0"/>
        <v>85</v>
      </c>
      <c r="AX18" s="122" t="str">
        <f t="shared" si="2"/>
        <v>DISMINUYE DOS PUNTOS</v>
      </c>
      <c r="AY18" s="56">
        <f>AG18</f>
        <v>3</v>
      </c>
      <c r="AZ18" s="56" t="str">
        <f t="shared" si="3"/>
        <v>RARA VEZ</v>
      </c>
      <c r="BA18" s="66">
        <f t="shared" si="4"/>
        <v>1</v>
      </c>
      <c r="BB18" s="104" t="str">
        <f t="shared" si="5"/>
        <v>CATASTRÓFICO</v>
      </c>
      <c r="BC18" s="56">
        <f t="shared" si="6"/>
        <v>5</v>
      </c>
      <c r="BD18" s="104" t="str">
        <f>IFERROR(VLOOKUP(CONCATENATE(BA18,BC18),'Fórmulas '!$J$47:$K$71,2,),"")</f>
        <v>ALTO</v>
      </c>
      <c r="BE18" s="69">
        <f t="shared" si="7"/>
        <v>5</v>
      </c>
      <c r="BF18" s="67" t="s">
        <v>72</v>
      </c>
      <c r="BG18" s="67" t="s">
        <v>221</v>
      </c>
      <c r="BH18" s="123" t="s">
        <v>831</v>
      </c>
      <c r="BI18" s="75" t="s">
        <v>832</v>
      </c>
      <c r="BJ18" s="73" t="s">
        <v>833</v>
      </c>
      <c r="BK18" s="72" t="s">
        <v>834</v>
      </c>
      <c r="BL18" s="72" t="s">
        <v>835</v>
      </c>
      <c r="BM18" s="73" t="s">
        <v>836</v>
      </c>
      <c r="BN18" s="72" t="s">
        <v>835</v>
      </c>
      <c r="BO18" s="73" t="s">
        <v>836</v>
      </c>
      <c r="BP18" s="73" t="s">
        <v>837</v>
      </c>
      <c r="BQ18" s="72" t="s">
        <v>838</v>
      </c>
      <c r="BR18" s="73" t="s">
        <v>811</v>
      </c>
    </row>
    <row r="19" spans="1:123" ht="120" hidden="1" x14ac:dyDescent="0.25">
      <c r="A19" s="78" t="s">
        <v>204</v>
      </c>
      <c r="B19" s="58" t="str">
        <f>VLOOKUP(A19,'Fórmulas '!$B$47:$C$66,2,FALSE)</f>
        <v> Fomentar la práctica del deporte, la educación física y la recreación en el departamento de Antioquia a través del diseño y acompañamiento de programas y proyectos orientados a la población en general y grupos especiales.</v>
      </c>
      <c r="C19" s="50" t="str">
        <f>VLOOKUP(A19,'Fórmulas '!$F$47:$G$66,2,FALSE)</f>
        <v>Subgerente de Fomento y Desarrollo Deportivo</v>
      </c>
      <c r="D19" s="71" t="s">
        <v>839</v>
      </c>
      <c r="E19" s="80" t="s">
        <v>785</v>
      </c>
      <c r="F19" s="80" t="s">
        <v>785</v>
      </c>
      <c r="G19" s="79" t="s">
        <v>785</v>
      </c>
      <c r="H19" s="79" t="s">
        <v>785</v>
      </c>
      <c r="I19" s="79" t="s">
        <v>737</v>
      </c>
      <c r="J19" s="79" t="s">
        <v>840</v>
      </c>
      <c r="K19" s="79" t="s">
        <v>841</v>
      </c>
      <c r="L19" s="178" t="s">
        <v>788</v>
      </c>
      <c r="M19" s="178" t="s">
        <v>785</v>
      </c>
      <c r="N19" s="178" t="s">
        <v>785</v>
      </c>
      <c r="O19" s="178" t="s">
        <v>785</v>
      </c>
      <c r="P19" s="178" t="s">
        <v>785</v>
      </c>
      <c r="Q19" s="178" t="s">
        <v>788</v>
      </c>
      <c r="R19" s="178" t="s">
        <v>785</v>
      </c>
      <c r="S19" s="178" t="s">
        <v>785</v>
      </c>
      <c r="T19" s="178" t="s">
        <v>788</v>
      </c>
      <c r="U19" s="178" t="s">
        <v>785</v>
      </c>
      <c r="V19" s="80" t="s">
        <v>785</v>
      </c>
      <c r="W19" s="80" t="s">
        <v>785</v>
      </c>
      <c r="X19" s="80" t="s">
        <v>785</v>
      </c>
      <c r="Y19" s="80" t="s">
        <v>785</v>
      </c>
      <c r="Z19" s="80" t="s">
        <v>785</v>
      </c>
      <c r="AA19" s="80" t="s">
        <v>788</v>
      </c>
      <c r="AB19" s="80" t="s">
        <v>785</v>
      </c>
      <c r="AC19" s="80" t="s">
        <v>785</v>
      </c>
      <c r="AD19" s="80" t="s">
        <v>788</v>
      </c>
      <c r="AE19" s="56">
        <f t="shared" si="1"/>
        <v>14</v>
      </c>
      <c r="AF19" s="80" t="s">
        <v>740</v>
      </c>
      <c r="AG19" s="56">
        <f>IFERROR(VLOOKUP(AF19,'Fórmulas '!$B$26:$C$30,2,0),"")</f>
        <v>3</v>
      </c>
      <c r="AH19" s="56" t="str">
        <f t="shared" si="8"/>
        <v>CATASTRÓFICO</v>
      </c>
      <c r="AI19" s="66">
        <f>+IFERROR(VLOOKUP(AH19,'Fórmulas '!$E$28:$F$30,2,),"")</f>
        <v>5</v>
      </c>
      <c r="AJ19" s="67" t="str">
        <f>IFERROR(VLOOKUP(CONCATENATE(AG19,AI19),'Fórmulas '!$J$47:$K$71,2,),"")</f>
        <v>EXTREMO</v>
      </c>
      <c r="AK19" s="116" t="s">
        <v>842</v>
      </c>
      <c r="AL19" s="79" t="s">
        <v>843</v>
      </c>
      <c r="AM19" s="79" t="s">
        <v>844</v>
      </c>
      <c r="AN19" s="80" t="s">
        <v>845</v>
      </c>
      <c r="AO19" s="80" t="s">
        <v>66</v>
      </c>
      <c r="AP19" s="80">
        <v>0</v>
      </c>
      <c r="AQ19" s="80">
        <v>5</v>
      </c>
      <c r="AR19" s="80">
        <v>15</v>
      </c>
      <c r="AS19" s="80">
        <v>0</v>
      </c>
      <c r="AT19" s="80">
        <v>15</v>
      </c>
      <c r="AU19" s="80">
        <v>10</v>
      </c>
      <c r="AV19" s="80">
        <v>30</v>
      </c>
      <c r="AW19" s="80">
        <v>75</v>
      </c>
      <c r="AX19" s="122" t="str">
        <f t="shared" si="2"/>
        <v>DISMINUYE UN PUNTO</v>
      </c>
      <c r="AY19" s="56">
        <v>3</v>
      </c>
      <c r="AZ19" s="56" t="str">
        <f t="shared" si="3"/>
        <v>IMPROBABLE</v>
      </c>
      <c r="BA19" s="66">
        <f t="shared" si="4"/>
        <v>2</v>
      </c>
      <c r="BB19" s="104" t="str">
        <f t="shared" si="5"/>
        <v>CATASTRÓFICO</v>
      </c>
      <c r="BC19" s="56">
        <f t="shared" si="6"/>
        <v>5</v>
      </c>
      <c r="BD19" s="104" t="str">
        <f>IFERROR(VLOOKUP(CONCATENATE(BA19,BC19),'Fórmulas '!$J$47:$K$71,2,),"")</f>
        <v>EXTREMO</v>
      </c>
      <c r="BE19" s="79">
        <v>9</v>
      </c>
      <c r="BF19" s="80" t="s">
        <v>72</v>
      </c>
      <c r="BG19" s="80" t="s">
        <v>433</v>
      </c>
      <c r="BH19" s="124" t="s">
        <v>846</v>
      </c>
      <c r="BI19" s="79" t="s">
        <v>847</v>
      </c>
      <c r="BJ19" s="80" t="s">
        <v>848</v>
      </c>
      <c r="BK19" s="80" t="s">
        <v>849</v>
      </c>
      <c r="BL19" s="180" t="s">
        <v>848</v>
      </c>
      <c r="BM19" s="179" t="s">
        <v>849</v>
      </c>
      <c r="BN19" s="79" t="s">
        <v>850</v>
      </c>
      <c r="BO19" s="79" t="s">
        <v>850</v>
      </c>
      <c r="BP19" s="80" t="s">
        <v>850</v>
      </c>
      <c r="BQ19" s="80" t="s">
        <v>850</v>
      </c>
      <c r="BR19" s="80" t="s">
        <v>850</v>
      </c>
    </row>
    <row r="20" spans="1:123" ht="209.45" hidden="1" customHeight="1" x14ac:dyDescent="0.25">
      <c r="A20" s="67" t="s">
        <v>245</v>
      </c>
      <c r="B20" s="51" t="str">
        <f>VLOOKUP(A20,'Fórmulas '!$B$47:$C$66,2,FALSE)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C20" s="50" t="str">
        <f>VLOOKUP(A20,'Fórmulas '!$F$47:$G$66,2,FALSE)</f>
        <v>Coordinador Programa Por su Salud Muévase Pues</v>
      </c>
      <c r="D20" s="71" t="s">
        <v>851</v>
      </c>
      <c r="E20" s="67" t="s">
        <v>785</v>
      </c>
      <c r="F20" s="67" t="s">
        <v>785</v>
      </c>
      <c r="G20" s="69" t="s">
        <v>785</v>
      </c>
      <c r="H20" s="69" t="s">
        <v>785</v>
      </c>
      <c r="I20" s="69" t="s">
        <v>737</v>
      </c>
      <c r="J20" s="72" t="s">
        <v>852</v>
      </c>
      <c r="K20" s="73" t="s">
        <v>853</v>
      </c>
      <c r="L20" s="67" t="s">
        <v>785</v>
      </c>
      <c r="M20" s="67" t="s">
        <v>785</v>
      </c>
      <c r="N20" s="67" t="s">
        <v>785</v>
      </c>
      <c r="O20" s="67" t="s">
        <v>785</v>
      </c>
      <c r="P20" s="67" t="s">
        <v>785</v>
      </c>
      <c r="Q20" s="67" t="s">
        <v>788</v>
      </c>
      <c r="R20" s="67" t="s">
        <v>785</v>
      </c>
      <c r="S20" s="67" t="s">
        <v>788</v>
      </c>
      <c r="T20" s="67" t="s">
        <v>788</v>
      </c>
      <c r="U20" s="67" t="s">
        <v>785</v>
      </c>
      <c r="V20" s="67" t="s">
        <v>785</v>
      </c>
      <c r="W20" s="67" t="s">
        <v>785</v>
      </c>
      <c r="X20" s="67" t="s">
        <v>785</v>
      </c>
      <c r="Y20" s="67" t="s">
        <v>785</v>
      </c>
      <c r="Z20" s="67" t="s">
        <v>785</v>
      </c>
      <c r="AA20" s="67" t="s">
        <v>788</v>
      </c>
      <c r="AB20" s="67" t="s">
        <v>785</v>
      </c>
      <c r="AC20" s="67" t="s">
        <v>785</v>
      </c>
      <c r="AD20" s="67" t="s">
        <v>788</v>
      </c>
      <c r="AE20" s="181">
        <f t="shared" si="1"/>
        <v>14</v>
      </c>
      <c r="AF20" s="67" t="s">
        <v>789</v>
      </c>
      <c r="AG20" s="181">
        <f>IFERROR(VLOOKUP(AF20,'Fórmulas '!$B$26:$C$30,2,0),"")</f>
        <v>4</v>
      </c>
      <c r="AH20" s="181" t="str">
        <f t="shared" si="8"/>
        <v>CATASTRÓFICO</v>
      </c>
      <c r="AI20" s="10">
        <f>+IFERROR(VLOOKUP(AH20,'Fórmulas '!$E$28:$F$30,2,),"")</f>
        <v>5</v>
      </c>
      <c r="AJ20" s="67" t="str">
        <f>IFERROR(VLOOKUP(CONCATENATE(AG20,AI20),'Fórmulas '!$J$47:$K$71,2,),"")</f>
        <v>EXTREMO</v>
      </c>
      <c r="AK20" s="71" t="s">
        <v>854</v>
      </c>
      <c r="AL20" s="73" t="s">
        <v>855</v>
      </c>
      <c r="AM20" s="73" t="s">
        <v>856</v>
      </c>
      <c r="AN20" s="67" t="s">
        <v>65</v>
      </c>
      <c r="AO20" s="67" t="s">
        <v>66</v>
      </c>
      <c r="AP20" s="67">
        <v>0</v>
      </c>
      <c r="AQ20" s="67">
        <v>5</v>
      </c>
      <c r="AR20" s="67">
        <v>0</v>
      </c>
      <c r="AS20" s="67">
        <v>10</v>
      </c>
      <c r="AT20" s="67">
        <v>15</v>
      </c>
      <c r="AU20" s="67">
        <v>0</v>
      </c>
      <c r="AV20" s="67">
        <v>0</v>
      </c>
      <c r="AW20" s="67">
        <f>SUM(AP20:AV20)</f>
        <v>30</v>
      </c>
      <c r="AX20" s="182" t="str">
        <f t="shared" si="2"/>
        <v>DISMINUYE CERO PUNTOS</v>
      </c>
      <c r="AY20" s="181">
        <f>AG20</f>
        <v>4</v>
      </c>
      <c r="AZ20" s="181" t="str">
        <f t="shared" si="3"/>
        <v>PROBABLE'</v>
      </c>
      <c r="BA20" s="10">
        <f t="shared" si="4"/>
        <v>4</v>
      </c>
      <c r="BB20" s="64" t="str">
        <f t="shared" si="5"/>
        <v>CATASTRÓFICO</v>
      </c>
      <c r="BC20" s="181">
        <f t="shared" si="6"/>
        <v>5</v>
      </c>
      <c r="BD20" s="64" t="str">
        <f>IFERROR(VLOOKUP(CONCATENATE(BA20,BC20),'Fórmulas '!$J$47:$K$71,2,),"")</f>
        <v>EXTREMO</v>
      </c>
      <c r="BE20" s="69">
        <f>IFERROR(BC20*BA20,"")</f>
        <v>20</v>
      </c>
      <c r="BF20" s="67" t="s">
        <v>72</v>
      </c>
      <c r="BG20" s="67" t="s">
        <v>433</v>
      </c>
      <c r="BH20" s="73" t="s">
        <v>857</v>
      </c>
      <c r="BI20" s="72" t="s">
        <v>858</v>
      </c>
      <c r="BJ20" s="72" t="s">
        <v>859</v>
      </c>
      <c r="BK20" s="72" t="s">
        <v>749</v>
      </c>
      <c r="BL20" s="70" t="s">
        <v>859</v>
      </c>
      <c r="BM20" s="183" t="s">
        <v>860</v>
      </c>
      <c r="BN20" s="70" t="s">
        <v>859</v>
      </c>
      <c r="BO20" s="183" t="s">
        <v>860</v>
      </c>
      <c r="BP20" s="79" t="s">
        <v>861</v>
      </c>
      <c r="BQ20" s="79" t="s">
        <v>862</v>
      </c>
      <c r="BR20" s="70" t="s">
        <v>863</v>
      </c>
    </row>
    <row r="21" spans="1:123" s="22" customFormat="1" ht="135" hidden="1" x14ac:dyDescent="0.25">
      <c r="A21" s="50" t="s">
        <v>293</v>
      </c>
      <c r="B21" s="58" t="str">
        <f>VLOOKUP(A21,'Fórmulas '!$B$47:$C$66,2,FALSE)</f>
        <v>Apoyar el desarrollo eficiente de los procesos internos, mediante la administración de los bienes y prestación de los servicios internos requeridos.</v>
      </c>
      <c r="C21" s="50" t="str">
        <f>VLOOKUP(A21,'Fórmulas '!$F$47:$G$66,2,FALSE)</f>
        <v>Coordinador Equipo Administrativo</v>
      </c>
      <c r="D21" s="90" t="s">
        <v>864</v>
      </c>
      <c r="E21" s="50" t="s">
        <v>785</v>
      </c>
      <c r="F21" s="50" t="s">
        <v>785</v>
      </c>
      <c r="G21" s="50" t="s">
        <v>785</v>
      </c>
      <c r="H21" s="50" t="s">
        <v>785</v>
      </c>
      <c r="I21" s="50" t="s">
        <v>737</v>
      </c>
      <c r="J21" s="50" t="s">
        <v>865</v>
      </c>
      <c r="K21" s="50" t="s">
        <v>866</v>
      </c>
      <c r="L21" s="50" t="s">
        <v>785</v>
      </c>
      <c r="M21" s="50" t="s">
        <v>785</v>
      </c>
      <c r="N21" s="50" t="s">
        <v>785</v>
      </c>
      <c r="O21" s="50" t="s">
        <v>785</v>
      </c>
      <c r="P21" s="50" t="s">
        <v>785</v>
      </c>
      <c r="Q21" s="50" t="s">
        <v>785</v>
      </c>
      <c r="R21" s="50" t="s">
        <v>785</v>
      </c>
      <c r="S21" s="50" t="s">
        <v>758</v>
      </c>
      <c r="T21" s="50" t="s">
        <v>785</v>
      </c>
      <c r="U21" s="50" t="s">
        <v>785</v>
      </c>
      <c r="V21" s="50" t="s">
        <v>785</v>
      </c>
      <c r="W21" s="50" t="s">
        <v>785</v>
      </c>
      <c r="X21" s="50" t="s">
        <v>785</v>
      </c>
      <c r="Y21" s="50" t="s">
        <v>785</v>
      </c>
      <c r="Z21" s="50" t="s">
        <v>785</v>
      </c>
      <c r="AA21" s="50" t="s">
        <v>758</v>
      </c>
      <c r="AB21" s="50" t="s">
        <v>785</v>
      </c>
      <c r="AC21" s="50" t="s">
        <v>758</v>
      </c>
      <c r="AD21" s="50" t="s">
        <v>758</v>
      </c>
      <c r="AE21" s="56">
        <f t="shared" si="1"/>
        <v>15</v>
      </c>
      <c r="AF21" s="50" t="s">
        <v>740</v>
      </c>
      <c r="AG21" s="56">
        <f>IFERROR(VLOOKUP(AF21,'Fórmulas '!$B$26:$C$30,2,0),"")</f>
        <v>3</v>
      </c>
      <c r="AH21" s="56" t="str">
        <f t="shared" si="8"/>
        <v>CATASTRÓFICO</v>
      </c>
      <c r="AI21" s="66">
        <f>+IFERROR(VLOOKUP(AH21,'Fórmulas '!$E$28:$F$30,2,),"")</f>
        <v>5</v>
      </c>
      <c r="AJ21" s="67" t="str">
        <f>IFERROR(VLOOKUP(CONCATENATE(AG21,AI21),'Fórmulas '!$J$47:$K$71,2,),"")</f>
        <v>EXTREMO</v>
      </c>
      <c r="AK21" s="110" t="s">
        <v>867</v>
      </c>
      <c r="AL21" s="50" t="s">
        <v>868</v>
      </c>
      <c r="AM21" s="50" t="s">
        <v>869</v>
      </c>
      <c r="AN21" s="50" t="s">
        <v>65</v>
      </c>
      <c r="AO21" s="50" t="s">
        <v>870</v>
      </c>
      <c r="AP21" s="50">
        <v>15</v>
      </c>
      <c r="AQ21" s="50">
        <v>5</v>
      </c>
      <c r="AR21" s="50">
        <v>0</v>
      </c>
      <c r="AS21" s="50">
        <v>10</v>
      </c>
      <c r="AT21" s="50">
        <v>15</v>
      </c>
      <c r="AU21" s="50">
        <v>10</v>
      </c>
      <c r="AV21" s="50">
        <v>30</v>
      </c>
      <c r="AW21" s="50">
        <v>85</v>
      </c>
      <c r="AX21" s="122" t="str">
        <f t="shared" si="2"/>
        <v>DISMINUYE DOS PUNTOS</v>
      </c>
      <c r="AY21" s="56">
        <v>3</v>
      </c>
      <c r="AZ21" s="56" t="str">
        <f t="shared" si="3"/>
        <v>RARA VEZ</v>
      </c>
      <c r="BA21" s="66">
        <f t="shared" si="4"/>
        <v>1</v>
      </c>
      <c r="BB21" s="104" t="str">
        <f t="shared" si="5"/>
        <v>CATASTRÓFICO</v>
      </c>
      <c r="BC21" s="56">
        <f t="shared" si="6"/>
        <v>5</v>
      </c>
      <c r="BD21" s="104" t="str">
        <f>IFERROR(VLOOKUP(CONCATENATE(BA21,BC21),'Fórmulas '!$J$47:$K$71,2,),"")</f>
        <v>ALTO</v>
      </c>
      <c r="BE21" s="50">
        <v>6</v>
      </c>
      <c r="BF21" s="50" t="s">
        <v>72</v>
      </c>
      <c r="BG21" s="50" t="s">
        <v>871</v>
      </c>
      <c r="BH21" s="51" t="s">
        <v>872</v>
      </c>
      <c r="BI21" s="50" t="s">
        <v>873</v>
      </c>
      <c r="BJ21" s="50" t="s">
        <v>874</v>
      </c>
      <c r="BK21" s="9" t="s">
        <v>875</v>
      </c>
      <c r="BL21" s="169" t="s">
        <v>874</v>
      </c>
      <c r="BM21" s="189" t="s">
        <v>875</v>
      </c>
      <c r="BP21" s="169" t="s">
        <v>876</v>
      </c>
      <c r="BQ21" s="169" t="s">
        <v>877</v>
      </c>
      <c r="BR21" s="194" t="s">
        <v>751</v>
      </c>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row>
    <row r="22" spans="1:123" s="22" customFormat="1" ht="180" hidden="1" x14ac:dyDescent="0.25">
      <c r="A22" s="50" t="s">
        <v>293</v>
      </c>
      <c r="B22" s="58" t="str">
        <f>VLOOKUP(A22,'Fórmulas '!$B$47:$C$66,2,FALSE)</f>
        <v>Apoyar el desarrollo eficiente de los procesos internos, mediante la administración de los bienes y prestación de los servicios internos requeridos.</v>
      </c>
      <c r="C22" s="50" t="str">
        <f>VLOOKUP(A22,'Fórmulas '!$F$47:$G$66,2,FALSE)</f>
        <v>Coordinador Equipo Administrativo</v>
      </c>
      <c r="D22" s="90" t="s">
        <v>878</v>
      </c>
      <c r="E22" s="50" t="s">
        <v>785</v>
      </c>
      <c r="F22" s="50" t="s">
        <v>785</v>
      </c>
      <c r="G22" s="50" t="s">
        <v>785</v>
      </c>
      <c r="H22" s="50" t="s">
        <v>785</v>
      </c>
      <c r="I22" s="50" t="s">
        <v>737</v>
      </c>
      <c r="J22" s="50" t="s">
        <v>879</v>
      </c>
      <c r="K22" s="50" t="s">
        <v>866</v>
      </c>
      <c r="L22" s="50" t="s">
        <v>785</v>
      </c>
      <c r="M22" s="50" t="s">
        <v>785</v>
      </c>
      <c r="N22" s="50" t="s">
        <v>785</v>
      </c>
      <c r="O22" s="50" t="s">
        <v>785</v>
      </c>
      <c r="P22" s="50" t="s">
        <v>785</v>
      </c>
      <c r="Q22" s="50" t="s">
        <v>785</v>
      </c>
      <c r="R22" s="50" t="s">
        <v>785</v>
      </c>
      <c r="S22" s="50" t="s">
        <v>758</v>
      </c>
      <c r="T22" s="50" t="s">
        <v>785</v>
      </c>
      <c r="U22" s="50" t="s">
        <v>785</v>
      </c>
      <c r="V22" s="50" t="s">
        <v>785</v>
      </c>
      <c r="W22" s="50" t="s">
        <v>785</v>
      </c>
      <c r="X22" s="50" t="s">
        <v>785</v>
      </c>
      <c r="Y22" s="50" t="s">
        <v>785</v>
      </c>
      <c r="Z22" s="50" t="s">
        <v>785</v>
      </c>
      <c r="AA22" s="50" t="s">
        <v>758</v>
      </c>
      <c r="AB22" s="50" t="s">
        <v>785</v>
      </c>
      <c r="AC22" s="50" t="s">
        <v>758</v>
      </c>
      <c r="AD22" s="50" t="s">
        <v>758</v>
      </c>
      <c r="AE22" s="56">
        <f t="shared" si="1"/>
        <v>15</v>
      </c>
      <c r="AF22" s="50" t="s">
        <v>740</v>
      </c>
      <c r="AG22" s="56">
        <f>IFERROR(VLOOKUP(AF22,'Fórmulas '!$B$26:$C$30,2,0),"")</f>
        <v>3</v>
      </c>
      <c r="AH22" s="56" t="str">
        <f t="shared" si="8"/>
        <v>CATASTRÓFICO</v>
      </c>
      <c r="AI22" s="66">
        <f>+IFERROR(VLOOKUP(AH22,'Fórmulas '!$E$28:$F$30,2,),"")</f>
        <v>5</v>
      </c>
      <c r="AJ22" s="67" t="str">
        <f>IFERROR(VLOOKUP(CONCATENATE(AG22,AI22),'Fórmulas '!$J$47:$K$71,2,),"")</f>
        <v>EXTREMO</v>
      </c>
      <c r="AK22" s="110" t="s">
        <v>880</v>
      </c>
      <c r="AL22" s="50" t="s">
        <v>881</v>
      </c>
      <c r="AM22" s="50" t="s">
        <v>882</v>
      </c>
      <c r="AN22" s="50" t="s">
        <v>65</v>
      </c>
      <c r="AO22" s="50" t="s">
        <v>66</v>
      </c>
      <c r="AP22" s="50">
        <v>15</v>
      </c>
      <c r="AQ22" s="50">
        <v>5</v>
      </c>
      <c r="AR22" s="50">
        <v>0</v>
      </c>
      <c r="AS22" s="50">
        <v>10</v>
      </c>
      <c r="AT22" s="50">
        <v>15</v>
      </c>
      <c r="AU22" s="50">
        <v>10</v>
      </c>
      <c r="AV22" s="50">
        <v>30</v>
      </c>
      <c r="AW22" s="50">
        <v>85</v>
      </c>
      <c r="AX22" s="122" t="str">
        <f t="shared" si="2"/>
        <v>DISMINUYE DOS PUNTOS</v>
      </c>
      <c r="AY22" s="56">
        <v>3</v>
      </c>
      <c r="AZ22" s="56" t="str">
        <f t="shared" si="3"/>
        <v>RARA VEZ</v>
      </c>
      <c r="BA22" s="66">
        <f t="shared" si="4"/>
        <v>1</v>
      </c>
      <c r="BB22" s="104" t="str">
        <f t="shared" si="5"/>
        <v>CATASTRÓFICO</v>
      </c>
      <c r="BC22" s="56">
        <f t="shared" si="6"/>
        <v>5</v>
      </c>
      <c r="BD22" s="104" t="str">
        <f>IFERROR(VLOOKUP(CONCATENATE(BA22,BC22),'Fórmulas '!$J$47:$K$71,2,),"")</f>
        <v>ALTO</v>
      </c>
      <c r="BE22" s="50">
        <v>6</v>
      </c>
      <c r="BF22" s="50" t="s">
        <v>72</v>
      </c>
      <c r="BG22" s="50" t="s">
        <v>142</v>
      </c>
      <c r="BH22" s="51" t="s">
        <v>883</v>
      </c>
      <c r="BI22" s="50" t="s">
        <v>884</v>
      </c>
      <c r="BJ22" s="50" t="s">
        <v>874</v>
      </c>
      <c r="BK22" s="9" t="s">
        <v>875</v>
      </c>
      <c r="BL22" s="191" t="s">
        <v>874</v>
      </c>
      <c r="BM22" s="192" t="s">
        <v>875</v>
      </c>
      <c r="BP22" s="169" t="s">
        <v>885</v>
      </c>
      <c r="BQ22" s="193" t="s">
        <v>886</v>
      </c>
      <c r="BR22" s="194" t="s">
        <v>751</v>
      </c>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row>
    <row r="23" spans="1:123" s="22" customFormat="1" ht="90" hidden="1" x14ac:dyDescent="0.25">
      <c r="A23" s="50" t="s">
        <v>293</v>
      </c>
      <c r="B23" s="58" t="str">
        <f>VLOOKUP(A23,'Fórmulas '!$B$47:$C$66,2,FALSE)</f>
        <v>Apoyar el desarrollo eficiente de los procesos internos, mediante la administración de los bienes y prestación de los servicios internos requeridos.</v>
      </c>
      <c r="C23" s="50" t="str">
        <f>VLOOKUP(A23,'Fórmulas '!$F$47:$G$66,2,FALSE)</f>
        <v>Coordinador Equipo Administrativo</v>
      </c>
      <c r="D23" s="90" t="s">
        <v>887</v>
      </c>
      <c r="E23" s="50" t="s">
        <v>785</v>
      </c>
      <c r="F23" s="50" t="s">
        <v>785</v>
      </c>
      <c r="G23" s="50" t="s">
        <v>785</v>
      </c>
      <c r="H23" s="50" t="s">
        <v>785</v>
      </c>
      <c r="I23" s="50" t="s">
        <v>737</v>
      </c>
      <c r="J23" s="50" t="s">
        <v>888</v>
      </c>
      <c r="K23" s="50" t="s">
        <v>866</v>
      </c>
      <c r="L23" s="50" t="s">
        <v>785</v>
      </c>
      <c r="M23" s="50" t="s">
        <v>785</v>
      </c>
      <c r="N23" s="50" t="s">
        <v>785</v>
      </c>
      <c r="O23" s="50" t="s">
        <v>785</v>
      </c>
      <c r="P23" s="50" t="s">
        <v>785</v>
      </c>
      <c r="Q23" s="50" t="s">
        <v>785</v>
      </c>
      <c r="R23" s="50" t="s">
        <v>785</v>
      </c>
      <c r="S23" s="50" t="s">
        <v>758</v>
      </c>
      <c r="T23" s="50" t="s">
        <v>785</v>
      </c>
      <c r="U23" s="50" t="s">
        <v>785</v>
      </c>
      <c r="V23" s="50" t="s">
        <v>785</v>
      </c>
      <c r="W23" s="50" t="s">
        <v>785</v>
      </c>
      <c r="X23" s="50" t="s">
        <v>785</v>
      </c>
      <c r="Y23" s="50" t="s">
        <v>785</v>
      </c>
      <c r="Z23" s="50" t="s">
        <v>785</v>
      </c>
      <c r="AA23" s="50" t="s">
        <v>758</v>
      </c>
      <c r="AB23" s="50" t="s">
        <v>785</v>
      </c>
      <c r="AC23" s="50" t="s">
        <v>758</v>
      </c>
      <c r="AD23" s="50" t="s">
        <v>758</v>
      </c>
      <c r="AE23" s="56">
        <f t="shared" si="1"/>
        <v>15</v>
      </c>
      <c r="AF23" s="50" t="s">
        <v>740</v>
      </c>
      <c r="AG23" s="56">
        <f>IFERROR(VLOOKUP(AF23,'Fórmulas '!$B$26:$C$30,2,0),"")</f>
        <v>3</v>
      </c>
      <c r="AH23" s="56" t="str">
        <f t="shared" si="8"/>
        <v>CATASTRÓFICO</v>
      </c>
      <c r="AI23" s="66">
        <f>+IFERROR(VLOOKUP(AH23,'Fórmulas '!$E$28:$F$30,2,),"")</f>
        <v>5</v>
      </c>
      <c r="AJ23" s="67" t="str">
        <f>IFERROR(VLOOKUP(CONCATENATE(AG23,AI23),'Fórmulas '!$J$47:$K$71,2,),"")</f>
        <v>EXTREMO</v>
      </c>
      <c r="AK23" s="110" t="s">
        <v>889</v>
      </c>
      <c r="AL23" s="50" t="s">
        <v>890</v>
      </c>
      <c r="AM23" s="50" t="s">
        <v>891</v>
      </c>
      <c r="AN23" s="50" t="s">
        <v>65</v>
      </c>
      <c r="AO23" s="50" t="s">
        <v>66</v>
      </c>
      <c r="AP23" s="50">
        <v>15</v>
      </c>
      <c r="AQ23" s="50">
        <v>5</v>
      </c>
      <c r="AR23" s="50">
        <v>0</v>
      </c>
      <c r="AS23" s="50">
        <v>10</v>
      </c>
      <c r="AT23" s="50">
        <v>15</v>
      </c>
      <c r="AU23" s="50">
        <v>10</v>
      </c>
      <c r="AV23" s="50">
        <v>30</v>
      </c>
      <c r="AW23" s="50">
        <v>85</v>
      </c>
      <c r="AX23" s="122" t="str">
        <f t="shared" si="2"/>
        <v>DISMINUYE DOS PUNTOS</v>
      </c>
      <c r="AY23" s="56">
        <v>3</v>
      </c>
      <c r="AZ23" s="56" t="str">
        <f t="shared" si="3"/>
        <v>RARA VEZ</v>
      </c>
      <c r="BA23" s="66">
        <f t="shared" si="4"/>
        <v>1</v>
      </c>
      <c r="BB23" s="104" t="str">
        <f t="shared" si="5"/>
        <v>CATASTRÓFICO</v>
      </c>
      <c r="BC23" s="56">
        <f t="shared" si="6"/>
        <v>5</v>
      </c>
      <c r="BD23" s="104" t="str">
        <f>IFERROR(VLOOKUP(CONCATENATE(BA23,BC23),'Fórmulas '!$J$47:$K$71,2,),"")</f>
        <v>ALTO</v>
      </c>
      <c r="BE23" s="50">
        <v>6</v>
      </c>
      <c r="BF23" s="50" t="s">
        <v>72</v>
      </c>
      <c r="BG23" s="50" t="s">
        <v>169</v>
      </c>
      <c r="BH23" s="51" t="s">
        <v>883</v>
      </c>
      <c r="BI23" s="50" t="s">
        <v>892</v>
      </c>
      <c r="BJ23" s="50" t="s">
        <v>874</v>
      </c>
      <c r="BK23" s="9" t="s">
        <v>893</v>
      </c>
      <c r="BL23" s="191" t="s">
        <v>874</v>
      </c>
      <c r="BM23" s="192" t="s">
        <v>875</v>
      </c>
      <c r="BP23" s="169" t="s">
        <v>894</v>
      </c>
      <c r="BQ23" s="193" t="s">
        <v>751</v>
      </c>
      <c r="BR23" s="194" t="s">
        <v>751</v>
      </c>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row>
    <row r="24" spans="1:123" ht="210" hidden="1" x14ac:dyDescent="0.25">
      <c r="A24" s="50" t="s">
        <v>336</v>
      </c>
      <c r="B24" s="58" t="str">
        <f>VLOOKUP(A24,'Fórmulas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4" s="50" t="str">
        <f>VLOOKUP(A24,'Fórmulas '!$F$47:$G$66,2,FALSE)</f>
        <v>Jefe de Oficina Jurídica</v>
      </c>
      <c r="D24" s="90" t="s">
        <v>895</v>
      </c>
      <c r="E24" s="50" t="s">
        <v>268</v>
      </c>
      <c r="F24" s="50" t="s">
        <v>268</v>
      </c>
      <c r="G24" s="50" t="s">
        <v>268</v>
      </c>
      <c r="H24" s="50" t="s">
        <v>268</v>
      </c>
      <c r="I24" s="50" t="s">
        <v>737</v>
      </c>
      <c r="J24" s="50" t="s">
        <v>896</v>
      </c>
      <c r="K24" s="50" t="s">
        <v>897</v>
      </c>
      <c r="L24" s="50" t="s">
        <v>268</v>
      </c>
      <c r="M24" s="50" t="s">
        <v>268</v>
      </c>
      <c r="N24" s="50" t="s">
        <v>268</v>
      </c>
      <c r="O24" s="50" t="s">
        <v>268</v>
      </c>
      <c r="P24" s="50" t="s">
        <v>268</v>
      </c>
      <c r="Q24" s="50" t="s">
        <v>268</v>
      </c>
      <c r="R24" s="50" t="s">
        <v>268</v>
      </c>
      <c r="S24" s="50" t="s">
        <v>268</v>
      </c>
      <c r="T24" s="50" t="s">
        <v>268</v>
      </c>
      <c r="U24" s="50" t="s">
        <v>268</v>
      </c>
      <c r="V24" s="50" t="s">
        <v>268</v>
      </c>
      <c r="W24" s="50" t="s">
        <v>268</v>
      </c>
      <c r="X24" s="50" t="s">
        <v>268</v>
      </c>
      <c r="Y24" s="50" t="s">
        <v>268</v>
      </c>
      <c r="Z24" s="50" t="s">
        <v>268</v>
      </c>
      <c r="AA24" s="50" t="s">
        <v>73</v>
      </c>
      <c r="AB24" s="50" t="s">
        <v>268</v>
      </c>
      <c r="AC24" s="50" t="s">
        <v>268</v>
      </c>
      <c r="AD24" s="50" t="s">
        <v>73</v>
      </c>
      <c r="AE24" s="56">
        <f t="shared" si="1"/>
        <v>17</v>
      </c>
      <c r="AF24" s="50" t="s">
        <v>789</v>
      </c>
      <c r="AG24" s="56">
        <f>IFERROR(VLOOKUP(AF24,'Fórmulas '!$B$26:$C$30,2,0),"")</f>
        <v>4</v>
      </c>
      <c r="AH24" s="56" t="str">
        <f t="shared" si="8"/>
        <v>CATASTRÓFICO</v>
      </c>
      <c r="AI24" s="66">
        <f>+IFERROR(VLOOKUP(AH24,'Fórmulas '!$E$28:$F$30,2,),"")</f>
        <v>5</v>
      </c>
      <c r="AJ24" s="67" t="str">
        <f>IFERROR(VLOOKUP(CONCATENATE(AG24,AI24),'Fórmulas '!$J$47:$K$71,2,),"")</f>
        <v>EXTREMO</v>
      </c>
      <c r="AK24" s="110" t="s">
        <v>898</v>
      </c>
      <c r="AL24" s="50" t="s">
        <v>899</v>
      </c>
      <c r="AM24" s="50" t="s">
        <v>900</v>
      </c>
      <c r="AN24" s="50" t="s">
        <v>65</v>
      </c>
      <c r="AO24" s="50" t="s">
        <v>66</v>
      </c>
      <c r="AP24" s="50">
        <v>15</v>
      </c>
      <c r="AQ24" s="50">
        <v>5</v>
      </c>
      <c r="AR24" s="50">
        <v>0</v>
      </c>
      <c r="AS24" s="50">
        <v>10</v>
      </c>
      <c r="AT24" s="50">
        <v>15</v>
      </c>
      <c r="AU24" s="50">
        <v>10</v>
      </c>
      <c r="AV24" s="50">
        <v>30</v>
      </c>
      <c r="AW24" s="50">
        <v>85</v>
      </c>
      <c r="AX24" s="122" t="str">
        <f t="shared" si="2"/>
        <v>DISMINUYE DOS PUNTOS</v>
      </c>
      <c r="AY24" s="56">
        <v>4</v>
      </c>
      <c r="AZ24" s="56" t="str">
        <f t="shared" si="3"/>
        <v>IMPROBABLE</v>
      </c>
      <c r="BA24" s="66">
        <f t="shared" si="4"/>
        <v>2</v>
      </c>
      <c r="BB24" s="104" t="str">
        <f t="shared" si="5"/>
        <v>CATASTRÓFICO</v>
      </c>
      <c r="BC24" s="56">
        <f t="shared" si="6"/>
        <v>5</v>
      </c>
      <c r="BD24" s="104" t="str">
        <f>IFERROR(VLOOKUP(CONCATENATE(BA24,BC24),'Fórmulas '!$J$47:$K$71,2,),"")</f>
        <v>EXTREMO</v>
      </c>
      <c r="BE24" s="50">
        <v>0</v>
      </c>
      <c r="BF24" s="50" t="s">
        <v>901</v>
      </c>
      <c r="BG24" s="50" t="s">
        <v>902</v>
      </c>
      <c r="BH24" s="51" t="s">
        <v>903</v>
      </c>
      <c r="BI24" s="50" t="s">
        <v>904</v>
      </c>
      <c r="BJ24" s="50" t="s">
        <v>905</v>
      </c>
      <c r="BK24" s="9" t="s">
        <v>751</v>
      </c>
      <c r="BL24" s="22"/>
      <c r="BM24" s="22"/>
      <c r="BN24" s="22"/>
      <c r="BO24" s="22"/>
      <c r="BP24" s="22"/>
      <c r="BQ24" s="22"/>
      <c r="BR24" s="51" t="s">
        <v>906</v>
      </c>
    </row>
    <row r="25" spans="1:123" ht="210" hidden="1" x14ac:dyDescent="0.25">
      <c r="A25" s="50" t="s">
        <v>336</v>
      </c>
      <c r="B25" s="58" t="str">
        <f>VLOOKUP(A25,'Fórmulas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5" s="50" t="str">
        <f>VLOOKUP(A25,'Fórmulas '!$F$47:$G$66,2,FALSE)</f>
        <v>Jefe de Oficina Jurídica</v>
      </c>
      <c r="D25" s="90" t="s">
        <v>907</v>
      </c>
      <c r="E25" s="50" t="s">
        <v>268</v>
      </c>
      <c r="F25" s="50" t="s">
        <v>268</v>
      </c>
      <c r="G25" s="50" t="s">
        <v>268</v>
      </c>
      <c r="H25" s="50" t="s">
        <v>268</v>
      </c>
      <c r="I25" s="50" t="s">
        <v>737</v>
      </c>
      <c r="J25" s="50" t="s">
        <v>908</v>
      </c>
      <c r="K25" s="50" t="s">
        <v>909</v>
      </c>
      <c r="L25" s="50" t="s">
        <v>268</v>
      </c>
      <c r="M25" s="50" t="s">
        <v>268</v>
      </c>
      <c r="N25" s="50" t="s">
        <v>268</v>
      </c>
      <c r="O25" s="50" t="s">
        <v>268</v>
      </c>
      <c r="P25" s="50" t="s">
        <v>268</v>
      </c>
      <c r="Q25" s="50" t="s">
        <v>268</v>
      </c>
      <c r="R25" s="50" t="s">
        <v>268</v>
      </c>
      <c r="S25" s="50" t="s">
        <v>268</v>
      </c>
      <c r="T25" s="50" t="s">
        <v>73</v>
      </c>
      <c r="U25" s="50" t="s">
        <v>268</v>
      </c>
      <c r="V25" s="50" t="s">
        <v>268</v>
      </c>
      <c r="W25" s="50" t="s">
        <v>268</v>
      </c>
      <c r="X25" s="50" t="s">
        <v>268</v>
      </c>
      <c r="Y25" s="50" t="s">
        <v>268</v>
      </c>
      <c r="Z25" s="50" t="s">
        <v>268</v>
      </c>
      <c r="AA25" s="50" t="s">
        <v>73</v>
      </c>
      <c r="AB25" s="50" t="s">
        <v>268</v>
      </c>
      <c r="AC25" s="50" t="s">
        <v>268</v>
      </c>
      <c r="AD25" s="50" t="s">
        <v>73</v>
      </c>
      <c r="AE25" s="56">
        <f t="shared" si="1"/>
        <v>16</v>
      </c>
      <c r="AF25" s="50" t="s">
        <v>789</v>
      </c>
      <c r="AG25" s="56">
        <f>IFERROR(VLOOKUP(AF25,'Fórmulas '!$B$26:$C$30,2,0),"")</f>
        <v>4</v>
      </c>
      <c r="AH25" s="56" t="str">
        <f t="shared" si="8"/>
        <v>CATASTRÓFICO</v>
      </c>
      <c r="AI25" s="66">
        <f>+IFERROR(VLOOKUP(AH25,'Fórmulas '!$E$28:$F$30,2,),"")</f>
        <v>5</v>
      </c>
      <c r="AJ25" s="67" t="str">
        <f>IFERROR(VLOOKUP(CONCATENATE(AG25,AI25),'Fórmulas '!$J$47:$K$71,2,),"")</f>
        <v>EXTREMO</v>
      </c>
      <c r="AK25" s="110" t="s">
        <v>910</v>
      </c>
      <c r="AL25" s="50" t="s">
        <v>911</v>
      </c>
      <c r="AM25" s="50" t="s">
        <v>912</v>
      </c>
      <c r="AN25" s="50" t="s">
        <v>65</v>
      </c>
      <c r="AO25" s="50" t="s">
        <v>66</v>
      </c>
      <c r="AP25" s="50">
        <v>15</v>
      </c>
      <c r="AQ25" s="50">
        <v>5</v>
      </c>
      <c r="AR25" s="50">
        <v>0</v>
      </c>
      <c r="AS25" s="50">
        <v>10</v>
      </c>
      <c r="AT25" s="50">
        <v>15</v>
      </c>
      <c r="AU25" s="50">
        <v>10</v>
      </c>
      <c r="AV25" s="50">
        <v>30</v>
      </c>
      <c r="AW25" s="50">
        <v>85</v>
      </c>
      <c r="AX25" s="122" t="str">
        <f t="shared" si="2"/>
        <v>DISMINUYE DOS PUNTOS</v>
      </c>
      <c r="AY25" s="56">
        <v>4</v>
      </c>
      <c r="AZ25" s="56" t="str">
        <f t="shared" si="3"/>
        <v>IMPROBABLE</v>
      </c>
      <c r="BA25" s="66">
        <f t="shared" si="4"/>
        <v>2</v>
      </c>
      <c r="BB25" s="104" t="str">
        <f t="shared" si="5"/>
        <v>CATASTRÓFICO</v>
      </c>
      <c r="BC25" s="56">
        <f t="shared" si="6"/>
        <v>5</v>
      </c>
      <c r="BD25" s="104" t="str">
        <f>IFERROR(VLOOKUP(CONCATENATE(BA25,BC25),'Fórmulas '!$J$47:$K$71,2,),"")</f>
        <v>EXTREMO</v>
      </c>
      <c r="BE25" s="50">
        <v>0</v>
      </c>
      <c r="BF25" s="50" t="s">
        <v>901</v>
      </c>
      <c r="BG25" s="50" t="s">
        <v>902</v>
      </c>
      <c r="BH25" s="51" t="s">
        <v>913</v>
      </c>
      <c r="BI25" s="50" t="s">
        <v>914</v>
      </c>
      <c r="BJ25" s="50" t="s">
        <v>905</v>
      </c>
      <c r="BK25" s="9" t="s">
        <v>751</v>
      </c>
      <c r="BL25" s="50" t="s">
        <v>915</v>
      </c>
      <c r="BM25" s="9" t="s">
        <v>751</v>
      </c>
      <c r="BN25" s="22"/>
      <c r="BO25" s="22"/>
      <c r="BP25" s="169" t="s">
        <v>916</v>
      </c>
      <c r="BQ25" s="195" t="s">
        <v>917</v>
      </c>
      <c r="BR25" s="22"/>
    </row>
    <row r="26" spans="1:123" ht="240" hidden="1" x14ac:dyDescent="0.25">
      <c r="A26" s="82" t="s">
        <v>374</v>
      </c>
      <c r="B26" s="58" t="str">
        <f>VLOOKUP(A26,'Fórmulas '!$B$47:$C$66,2,FALSE)</f>
        <v>lanear, organizar, ejecutar y hacer seguimiento a las acciones que promuevan el desarrollo del talento Humano durante el ciclo de vida laboral de los servidores públicos del instituto.</v>
      </c>
      <c r="C26" s="50" t="str">
        <f>VLOOKUP(A26,'Fórmulas '!$F$47:$G$66,2,FALSE)</f>
        <v>Jefe de Oficina de Talento Humano</v>
      </c>
      <c r="D26" s="99" t="s">
        <v>918</v>
      </c>
      <c r="E26" s="85" t="s">
        <v>785</v>
      </c>
      <c r="F26" s="85" t="s">
        <v>785</v>
      </c>
      <c r="G26" s="85" t="s">
        <v>785</v>
      </c>
      <c r="H26" s="85" t="s">
        <v>785</v>
      </c>
      <c r="I26" s="56" t="s">
        <v>737</v>
      </c>
      <c r="J26" s="84" t="s">
        <v>919</v>
      </c>
      <c r="K26" s="84" t="s">
        <v>920</v>
      </c>
      <c r="L26" s="85" t="s">
        <v>785</v>
      </c>
      <c r="M26" s="85" t="s">
        <v>785</v>
      </c>
      <c r="N26" s="85" t="s">
        <v>785</v>
      </c>
      <c r="O26" s="85" t="s">
        <v>73</v>
      </c>
      <c r="P26" s="85" t="s">
        <v>268</v>
      </c>
      <c r="Q26" s="85" t="s">
        <v>785</v>
      </c>
      <c r="R26" s="85" t="s">
        <v>268</v>
      </c>
      <c r="S26" s="85" t="s">
        <v>73</v>
      </c>
      <c r="T26" s="85" t="s">
        <v>73</v>
      </c>
      <c r="U26" s="85" t="s">
        <v>785</v>
      </c>
      <c r="V26" s="85" t="s">
        <v>785</v>
      </c>
      <c r="W26" s="85" t="s">
        <v>785</v>
      </c>
      <c r="X26" s="85" t="s">
        <v>785</v>
      </c>
      <c r="Y26" s="85" t="s">
        <v>785</v>
      </c>
      <c r="Z26" s="85" t="s">
        <v>785</v>
      </c>
      <c r="AA26" s="85" t="s">
        <v>785</v>
      </c>
      <c r="AB26" s="85" t="s">
        <v>785</v>
      </c>
      <c r="AC26" s="85" t="s">
        <v>73</v>
      </c>
      <c r="AD26" s="85" t="s">
        <v>73</v>
      </c>
      <c r="AE26" s="56">
        <f t="shared" si="1"/>
        <v>14</v>
      </c>
      <c r="AF26" s="85" t="s">
        <v>789</v>
      </c>
      <c r="AG26" s="56">
        <f>IFERROR(VLOOKUP(AF26,'Fórmulas '!$B$26:$C$30,2,0),"")</f>
        <v>4</v>
      </c>
      <c r="AH26" s="56" t="str">
        <f t="shared" si="8"/>
        <v>CATASTRÓFICO</v>
      </c>
      <c r="AI26" s="66">
        <f>+IFERROR(VLOOKUP(AH26,'Fórmulas '!$E$28:$F$30,2,),"")</f>
        <v>5</v>
      </c>
      <c r="AJ26" s="67" t="str">
        <f>IFERROR(VLOOKUP(CONCATENATE(AG26,AI26),'Fórmulas '!$J$47:$K$71,2,),"")</f>
        <v>EXTREMO</v>
      </c>
      <c r="AK26" s="117" t="s">
        <v>921</v>
      </c>
      <c r="AL26" s="84" t="s">
        <v>922</v>
      </c>
      <c r="AM26" s="84" t="s">
        <v>923</v>
      </c>
      <c r="AN26" s="85" t="s">
        <v>65</v>
      </c>
      <c r="AO26" s="85" t="s">
        <v>778</v>
      </c>
      <c r="AP26" s="85">
        <v>0</v>
      </c>
      <c r="AQ26" s="85">
        <v>5</v>
      </c>
      <c r="AR26" s="85">
        <v>0</v>
      </c>
      <c r="AS26" s="85">
        <v>10</v>
      </c>
      <c r="AT26" s="85">
        <v>15</v>
      </c>
      <c r="AU26" s="85">
        <v>10</v>
      </c>
      <c r="AV26" s="85">
        <v>0</v>
      </c>
      <c r="AW26" s="85">
        <v>40</v>
      </c>
      <c r="AX26" s="122" t="str">
        <f t="shared" si="2"/>
        <v>DISMINUYE CERO PUNTOS</v>
      </c>
      <c r="AY26" s="56">
        <v>4</v>
      </c>
      <c r="AZ26" s="56" t="str">
        <f t="shared" si="3"/>
        <v>PROBABLE'</v>
      </c>
      <c r="BA26" s="66">
        <f t="shared" si="4"/>
        <v>4</v>
      </c>
      <c r="BB26" s="104" t="str">
        <f t="shared" si="5"/>
        <v>CATASTRÓFICO</v>
      </c>
      <c r="BC26" s="56">
        <f t="shared" si="6"/>
        <v>5</v>
      </c>
      <c r="BD26" s="104" t="str">
        <f>IFERROR(VLOOKUP(CONCATENATE(BA26,BC26),'Fórmulas '!$J$47:$K$71,2,),"")</f>
        <v>EXTREMO</v>
      </c>
      <c r="BE26" s="86">
        <v>12</v>
      </c>
      <c r="BF26" s="56" t="s">
        <v>72</v>
      </c>
      <c r="BG26" s="85" t="s">
        <v>353</v>
      </c>
      <c r="BH26" s="125" t="s">
        <v>924</v>
      </c>
      <c r="BI26" s="84" t="s">
        <v>925</v>
      </c>
      <c r="BJ26" s="84" t="s">
        <v>926</v>
      </c>
      <c r="BK26" s="84" t="s">
        <v>927</v>
      </c>
      <c r="BL26" s="84" t="s">
        <v>928</v>
      </c>
      <c r="BM26" s="84" t="s">
        <v>927</v>
      </c>
      <c r="BN26" s="85"/>
      <c r="BO26" s="85"/>
      <c r="BP26" s="85"/>
      <c r="BQ26" s="85"/>
      <c r="BR26" s="85"/>
    </row>
    <row r="27" spans="1:123" ht="405" hidden="1" x14ac:dyDescent="0.25">
      <c r="A27" s="83" t="s">
        <v>374</v>
      </c>
      <c r="B27" s="58" t="str">
        <f>VLOOKUP(A27,'Fórmulas '!$B$47:$C$66,2,FALSE)</f>
        <v>lanear, organizar, ejecutar y hacer seguimiento a las acciones que promuevan el desarrollo del talento Humano durante el ciclo de vida laboral de los servidores públicos del instituto.</v>
      </c>
      <c r="C27" s="50" t="str">
        <f>VLOOKUP(A27,'Fórmulas '!$F$47:$G$66,2,FALSE)</f>
        <v>Jefe de Oficina de Talento Humano</v>
      </c>
      <c r="D27" s="100" t="s">
        <v>929</v>
      </c>
      <c r="E27" s="88" t="s">
        <v>785</v>
      </c>
      <c r="F27" s="88" t="s">
        <v>785</v>
      </c>
      <c r="G27" s="88" t="s">
        <v>785</v>
      </c>
      <c r="H27" s="88" t="s">
        <v>785</v>
      </c>
      <c r="I27" s="109" t="s">
        <v>737</v>
      </c>
      <c r="J27" s="87" t="s">
        <v>930</v>
      </c>
      <c r="K27" s="87" t="s">
        <v>931</v>
      </c>
      <c r="L27" s="88" t="s">
        <v>785</v>
      </c>
      <c r="M27" s="88" t="s">
        <v>785</v>
      </c>
      <c r="N27" s="88" t="s">
        <v>785</v>
      </c>
      <c r="O27" s="88" t="s">
        <v>785</v>
      </c>
      <c r="P27" s="88" t="s">
        <v>785</v>
      </c>
      <c r="Q27" s="88" t="s">
        <v>785</v>
      </c>
      <c r="R27" s="88" t="s">
        <v>73</v>
      </c>
      <c r="S27" s="88" t="s">
        <v>785</v>
      </c>
      <c r="T27" s="88" t="s">
        <v>268</v>
      </c>
      <c r="U27" s="88" t="s">
        <v>268</v>
      </c>
      <c r="V27" s="88" t="s">
        <v>785</v>
      </c>
      <c r="W27" s="88" t="s">
        <v>785</v>
      </c>
      <c r="X27" s="88" t="s">
        <v>785</v>
      </c>
      <c r="Y27" s="88" t="s">
        <v>785</v>
      </c>
      <c r="Z27" s="88" t="s">
        <v>785</v>
      </c>
      <c r="AA27" s="88" t="s">
        <v>785</v>
      </c>
      <c r="AB27" s="88" t="s">
        <v>785</v>
      </c>
      <c r="AC27" s="88" t="s">
        <v>73</v>
      </c>
      <c r="AD27" s="88" t="s">
        <v>73</v>
      </c>
      <c r="AE27" s="56">
        <f t="shared" si="1"/>
        <v>16</v>
      </c>
      <c r="AF27" s="88" t="s">
        <v>740</v>
      </c>
      <c r="AG27" s="56">
        <f>IFERROR(VLOOKUP(AF27,'Fórmulas '!$B$26:$C$30,2,0),"")</f>
        <v>3</v>
      </c>
      <c r="AH27" s="56" t="str">
        <f t="shared" si="8"/>
        <v>CATASTRÓFICO</v>
      </c>
      <c r="AI27" s="66">
        <f>+IFERROR(VLOOKUP(AH27,'Fórmulas '!$E$28:$F$30,2,),"")</f>
        <v>5</v>
      </c>
      <c r="AJ27" s="67" t="str">
        <f>IFERROR(VLOOKUP(CONCATENATE(AG27,AI27),'Fórmulas '!$J$47:$K$71,2,),"")</f>
        <v>EXTREMO</v>
      </c>
      <c r="AK27" s="118" t="s">
        <v>932</v>
      </c>
      <c r="AL27" s="50" t="s">
        <v>933</v>
      </c>
      <c r="AM27" s="86" t="s">
        <v>934</v>
      </c>
      <c r="AN27" s="88" t="s">
        <v>65</v>
      </c>
      <c r="AO27" s="88" t="s">
        <v>778</v>
      </c>
      <c r="AP27" s="88">
        <v>15</v>
      </c>
      <c r="AQ27" s="88">
        <v>5</v>
      </c>
      <c r="AR27" s="88">
        <v>0</v>
      </c>
      <c r="AS27" s="88">
        <v>10</v>
      </c>
      <c r="AT27" s="88">
        <v>15</v>
      </c>
      <c r="AU27" s="88">
        <v>10</v>
      </c>
      <c r="AV27" s="88">
        <v>0</v>
      </c>
      <c r="AW27" s="88">
        <v>55</v>
      </c>
      <c r="AX27" s="122" t="str">
        <f t="shared" si="2"/>
        <v>DISMINUYE UN PUNTO</v>
      </c>
      <c r="AY27" s="56">
        <v>3</v>
      </c>
      <c r="AZ27" s="56" t="str">
        <f t="shared" si="3"/>
        <v>IMPROBABLE</v>
      </c>
      <c r="BA27" s="66">
        <f t="shared" si="4"/>
        <v>2</v>
      </c>
      <c r="BB27" s="104" t="str">
        <f t="shared" si="5"/>
        <v>CATASTRÓFICO</v>
      </c>
      <c r="BC27" s="56">
        <f t="shared" si="6"/>
        <v>5</v>
      </c>
      <c r="BD27" s="104" t="str">
        <f>IFERROR(VLOOKUP(CONCATENATE(BA27,BC27),'Fórmulas '!$J$47:$K$71,2,),"")</f>
        <v>EXTREMO</v>
      </c>
      <c r="BE27" s="89">
        <v>12</v>
      </c>
      <c r="BF27" s="109" t="s">
        <v>72</v>
      </c>
      <c r="BG27" s="88" t="s">
        <v>302</v>
      </c>
      <c r="BH27" s="126" t="s">
        <v>935</v>
      </c>
      <c r="BI27" s="87" t="s">
        <v>936</v>
      </c>
      <c r="BJ27" s="84" t="s">
        <v>937</v>
      </c>
      <c r="BK27" s="84" t="s">
        <v>938</v>
      </c>
      <c r="BL27" s="87" t="s">
        <v>939</v>
      </c>
      <c r="BM27" s="84" t="s">
        <v>938</v>
      </c>
      <c r="BN27" s="88"/>
      <c r="BO27" s="88"/>
      <c r="BP27" s="88"/>
      <c r="BQ27" s="88"/>
      <c r="BR27" s="87"/>
    </row>
    <row r="28" spans="1:123" ht="345" hidden="1" x14ac:dyDescent="0.25">
      <c r="A28" s="67" t="s">
        <v>425</v>
      </c>
      <c r="B28" s="58" t="str">
        <f>VLOOKUP(A28,'Fórmulas '!$B$47:$C$66,2,FALSE)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C28" s="50" t="str">
        <f>VLOOKUP(A28,'Fórmulas '!$F$47:$G$66,2,FALSE)</f>
        <v> Profesional Universitario Coordinador de Equipo "CADA".</v>
      </c>
      <c r="D28" s="71" t="s">
        <v>940</v>
      </c>
      <c r="E28" s="67" t="s">
        <v>268</v>
      </c>
      <c r="F28" s="67" t="s">
        <v>268</v>
      </c>
      <c r="G28" s="69" t="s">
        <v>268</v>
      </c>
      <c r="H28" s="69" t="s">
        <v>268</v>
      </c>
      <c r="I28" s="69" t="s">
        <v>737</v>
      </c>
      <c r="J28" s="73" t="s">
        <v>941</v>
      </c>
      <c r="K28" s="73" t="s">
        <v>942</v>
      </c>
      <c r="L28" s="67" t="s">
        <v>268</v>
      </c>
      <c r="M28" s="67" t="s">
        <v>268</v>
      </c>
      <c r="N28" s="67" t="s">
        <v>73</v>
      </c>
      <c r="O28" s="67" t="s">
        <v>73</v>
      </c>
      <c r="P28" s="67" t="s">
        <v>268</v>
      </c>
      <c r="Q28" s="67" t="s">
        <v>73</v>
      </c>
      <c r="R28" s="67" t="s">
        <v>73</v>
      </c>
      <c r="S28" s="67" t="s">
        <v>73</v>
      </c>
      <c r="T28" s="67" t="s">
        <v>268</v>
      </c>
      <c r="U28" s="67" t="s">
        <v>73</v>
      </c>
      <c r="V28" s="67" t="s">
        <v>73</v>
      </c>
      <c r="W28" s="67" t="s">
        <v>268</v>
      </c>
      <c r="X28" s="67" t="s">
        <v>73</v>
      </c>
      <c r="Y28" s="67" t="s">
        <v>73</v>
      </c>
      <c r="Z28" s="67" t="s">
        <v>268</v>
      </c>
      <c r="AA28" s="67" t="s">
        <v>73</v>
      </c>
      <c r="AB28" s="67" t="s">
        <v>73</v>
      </c>
      <c r="AC28" s="67" t="s">
        <v>73</v>
      </c>
      <c r="AD28" s="67" t="s">
        <v>73</v>
      </c>
      <c r="AE28" s="56">
        <f t="shared" si="1"/>
        <v>6</v>
      </c>
      <c r="AF28" s="67" t="s">
        <v>759</v>
      </c>
      <c r="AG28" s="56">
        <f>IFERROR(VLOOKUP(AF28,'Fórmulas '!$B$26:$C$30,2,0),"")</f>
        <v>1</v>
      </c>
      <c r="AH28" s="56" t="str">
        <f t="shared" si="8"/>
        <v>MAYOR</v>
      </c>
      <c r="AI28" s="66">
        <f>+IFERROR(VLOOKUP(AH28,'Fórmulas '!$E$28:$F$30,2,),"")</f>
        <v>4</v>
      </c>
      <c r="AJ28" s="67" t="str">
        <f>IFERROR(VLOOKUP(CONCATENATE(AG28,AI28),'Fórmulas '!$J$47:$K$71,2,),"")</f>
        <v>ALTO</v>
      </c>
      <c r="AK28" s="71" t="s">
        <v>943</v>
      </c>
      <c r="AL28" s="72" t="s">
        <v>944</v>
      </c>
      <c r="AM28" s="73" t="s">
        <v>945</v>
      </c>
      <c r="AN28" s="67" t="s">
        <v>65</v>
      </c>
      <c r="AO28" s="67" t="s">
        <v>66</v>
      </c>
      <c r="AP28" s="67">
        <v>15</v>
      </c>
      <c r="AQ28" s="67">
        <v>5</v>
      </c>
      <c r="AR28" s="67">
        <v>0</v>
      </c>
      <c r="AS28" s="67">
        <v>10</v>
      </c>
      <c r="AT28" s="67">
        <v>15</v>
      </c>
      <c r="AU28" s="67">
        <v>0</v>
      </c>
      <c r="AV28" s="67">
        <v>0</v>
      </c>
      <c r="AW28" s="67">
        <f t="shared" ref="AW28:AW44" si="9">SUM(AP28:AV28)</f>
        <v>45</v>
      </c>
      <c r="AX28" s="122" t="str">
        <f t="shared" si="2"/>
        <v>DISMINUYE CERO PUNTOS</v>
      </c>
      <c r="AY28" s="56">
        <f t="shared" ref="AY28:AY34" si="10">AG28</f>
        <v>1</v>
      </c>
      <c r="AZ28" s="56" t="str">
        <f t="shared" si="3"/>
        <v>RARA VEZ</v>
      </c>
      <c r="BA28" s="66">
        <f t="shared" si="4"/>
        <v>1</v>
      </c>
      <c r="BB28" s="104" t="str">
        <f t="shared" si="5"/>
        <v>MAYOR</v>
      </c>
      <c r="BC28" s="56">
        <f t="shared" si="6"/>
        <v>4</v>
      </c>
      <c r="BD28" s="104" t="str">
        <f>IFERROR(VLOOKUP(CONCATENATE(BA28,BC28),'Fórmulas '!$J$47:$K$71,2,),"")</f>
        <v>ALTO</v>
      </c>
      <c r="BE28" s="69">
        <f>IFERROR(BC28*BA28,"")</f>
        <v>4</v>
      </c>
      <c r="BF28" s="67" t="s">
        <v>72</v>
      </c>
      <c r="BG28" s="67" t="s">
        <v>169</v>
      </c>
      <c r="BH28" s="123" t="s">
        <v>946</v>
      </c>
      <c r="BI28" s="67" t="s">
        <v>947</v>
      </c>
      <c r="BJ28" s="105" t="s">
        <v>948</v>
      </c>
      <c r="BK28" s="72" t="s">
        <v>949</v>
      </c>
      <c r="BL28" s="73" t="s">
        <v>950</v>
      </c>
      <c r="BM28" s="72" t="s">
        <v>949</v>
      </c>
      <c r="BN28" s="70"/>
      <c r="BO28" s="72"/>
      <c r="BP28" s="68"/>
      <c r="BQ28" s="68"/>
      <c r="BR28" s="75"/>
    </row>
    <row r="29" spans="1:123" ht="240" hidden="1" x14ac:dyDescent="0.25">
      <c r="A29" s="50" t="s">
        <v>443</v>
      </c>
      <c r="B29" s="58" t="str">
        <f>VLOOKUP(A29,'Fórmulas '!$B$47:$C$66,2,FALSE)</f>
        <v>Garantizar que contrataciones con clientes y proveedores de la entidad se realicen con calidad, oportunidad, eficiencia y cumpliendo de los términos legales.</v>
      </c>
      <c r="C29" s="50" t="str">
        <f>VLOOKUP(A29,'Fórmulas '!$F$47:$G$66,2,FALSE)</f>
        <v>Jefe de Oficina Jurídica</v>
      </c>
      <c r="D29" s="90" t="s">
        <v>951</v>
      </c>
      <c r="E29" s="10" t="s">
        <v>268</v>
      </c>
      <c r="F29" s="10" t="s">
        <v>268</v>
      </c>
      <c r="G29" s="10" t="s">
        <v>268</v>
      </c>
      <c r="H29" s="10" t="s">
        <v>268</v>
      </c>
      <c r="I29" s="10" t="s">
        <v>737</v>
      </c>
      <c r="J29" s="61" t="s">
        <v>952</v>
      </c>
      <c r="K29" s="61" t="s">
        <v>953</v>
      </c>
      <c r="L29" s="10" t="s">
        <v>268</v>
      </c>
      <c r="M29" s="10" t="s">
        <v>268</v>
      </c>
      <c r="N29" s="10" t="s">
        <v>268</v>
      </c>
      <c r="O29" s="10" t="s">
        <v>268</v>
      </c>
      <c r="P29" s="10" t="s">
        <v>268</v>
      </c>
      <c r="Q29" s="10" t="s">
        <v>268</v>
      </c>
      <c r="R29" s="10" t="s">
        <v>268</v>
      </c>
      <c r="S29" s="10" t="s">
        <v>268</v>
      </c>
      <c r="T29" s="10" t="s">
        <v>73</v>
      </c>
      <c r="U29" s="10" t="s">
        <v>268</v>
      </c>
      <c r="V29" s="10" t="s">
        <v>268</v>
      </c>
      <c r="W29" s="10" t="s">
        <v>268</v>
      </c>
      <c r="X29" s="10" t="s">
        <v>268</v>
      </c>
      <c r="Y29" s="10" t="s">
        <v>268</v>
      </c>
      <c r="Z29" s="10" t="s">
        <v>268</v>
      </c>
      <c r="AA29" s="10" t="s">
        <v>73</v>
      </c>
      <c r="AB29" s="10" t="s">
        <v>268</v>
      </c>
      <c r="AC29" s="10" t="s">
        <v>268</v>
      </c>
      <c r="AD29" s="10" t="s">
        <v>73</v>
      </c>
      <c r="AE29" s="56">
        <f t="shared" si="1"/>
        <v>16</v>
      </c>
      <c r="AF29" s="63" t="s">
        <v>789</v>
      </c>
      <c r="AG29" s="56">
        <f>IFERROR(VLOOKUP(AF29,'Fórmulas '!$B$26:$C$30,2,0),"")</f>
        <v>4</v>
      </c>
      <c r="AH29" s="56" t="str">
        <f t="shared" si="8"/>
        <v>CATASTRÓFICO</v>
      </c>
      <c r="AI29" s="66">
        <f>+IFERROR(VLOOKUP(AH29,'Fórmulas '!$E$28:$F$30,2,),"")</f>
        <v>5</v>
      </c>
      <c r="AJ29" s="67" t="str">
        <f>IFERROR(VLOOKUP(CONCATENATE(AG29,AI29),'Fórmulas '!$J$47:$K$71,2,),"")</f>
        <v>EXTREMO</v>
      </c>
      <c r="AK29" s="71" t="s">
        <v>954</v>
      </c>
      <c r="AL29" s="50" t="s">
        <v>955</v>
      </c>
      <c r="AM29" s="62" t="s">
        <v>956</v>
      </c>
      <c r="AN29" s="10" t="s">
        <v>65</v>
      </c>
      <c r="AO29" s="10" t="s">
        <v>66</v>
      </c>
      <c r="AP29" s="10">
        <v>15</v>
      </c>
      <c r="AQ29" s="10">
        <v>5</v>
      </c>
      <c r="AR29" s="10">
        <v>0</v>
      </c>
      <c r="AS29" s="10">
        <v>10</v>
      </c>
      <c r="AT29" s="10">
        <v>15</v>
      </c>
      <c r="AU29" s="10">
        <v>10</v>
      </c>
      <c r="AV29" s="10">
        <v>30</v>
      </c>
      <c r="AW29" s="10">
        <f t="shared" si="9"/>
        <v>85</v>
      </c>
      <c r="AX29" s="122" t="str">
        <f t="shared" si="2"/>
        <v>DISMINUYE DOS PUNTOS</v>
      </c>
      <c r="AY29" s="56">
        <f t="shared" si="10"/>
        <v>4</v>
      </c>
      <c r="AZ29" s="56" t="str">
        <f t="shared" si="3"/>
        <v>IMPROBABLE</v>
      </c>
      <c r="BA29" s="66">
        <f t="shared" si="4"/>
        <v>2</v>
      </c>
      <c r="BB29" s="104" t="str">
        <f t="shared" si="5"/>
        <v>CATASTRÓFICO</v>
      </c>
      <c r="BC29" s="56">
        <f t="shared" si="6"/>
        <v>5</v>
      </c>
      <c r="BD29" s="104" t="str">
        <f>IFERROR(VLOOKUP(CONCATENATE(BA29,BC29),'Fórmulas '!$J$47:$K$71,2,),"")</f>
        <v>EXTREMO</v>
      </c>
      <c r="BE29" s="10">
        <f>IFERROR(BA29*BC29,"")</f>
        <v>10</v>
      </c>
      <c r="BF29" s="10" t="s">
        <v>901</v>
      </c>
      <c r="BG29" s="10" t="s">
        <v>957</v>
      </c>
      <c r="BH29" s="51" t="s">
        <v>958</v>
      </c>
      <c r="BI29" s="50" t="s">
        <v>959</v>
      </c>
      <c r="BJ29" s="50" t="s">
        <v>960</v>
      </c>
      <c r="BK29" s="50" t="s">
        <v>751</v>
      </c>
      <c r="BL29" s="197" t="s">
        <v>960</v>
      </c>
      <c r="BM29" s="198" t="s">
        <v>961</v>
      </c>
      <c r="BN29" s="9"/>
      <c r="BO29" s="9"/>
      <c r="BP29" s="199" t="s">
        <v>962</v>
      </c>
      <c r="BQ29" s="199" t="s">
        <v>963</v>
      </c>
      <c r="BR29" s="22"/>
    </row>
    <row r="30" spans="1:123" ht="150" hidden="1" x14ac:dyDescent="0.25">
      <c r="A30" s="50" t="s">
        <v>443</v>
      </c>
      <c r="B30" s="58" t="str">
        <f>VLOOKUP(A30,'Fórmulas '!$B$47:$C$66,2,FALSE)</f>
        <v>Garantizar que contrataciones con clientes y proveedores de la entidad se realicen con calidad, oportunidad, eficiencia y cumpliendo de los términos legales.</v>
      </c>
      <c r="C30" s="50" t="str">
        <f>VLOOKUP(A30,'Fórmulas '!$F$47:$G$66,2,FALSE)</f>
        <v>Jefe de Oficina Jurídica</v>
      </c>
      <c r="D30" s="110" t="s">
        <v>964</v>
      </c>
      <c r="E30" s="64" t="s">
        <v>268</v>
      </c>
      <c r="F30" s="64" t="s">
        <v>268</v>
      </c>
      <c r="G30" s="64" t="s">
        <v>268</v>
      </c>
      <c r="H30" s="64" t="s">
        <v>268</v>
      </c>
      <c r="I30" s="64" t="s">
        <v>737</v>
      </c>
      <c r="J30" s="96" t="s">
        <v>965</v>
      </c>
      <c r="K30" s="61" t="s">
        <v>966</v>
      </c>
      <c r="L30" s="10" t="s">
        <v>268</v>
      </c>
      <c r="M30" s="10" t="s">
        <v>268</v>
      </c>
      <c r="N30" s="10" t="s">
        <v>268</v>
      </c>
      <c r="O30" s="10" t="s">
        <v>268</v>
      </c>
      <c r="P30" s="10" t="s">
        <v>268</v>
      </c>
      <c r="Q30" s="10" t="s">
        <v>268</v>
      </c>
      <c r="R30" s="10" t="s">
        <v>268</v>
      </c>
      <c r="S30" s="10" t="s">
        <v>268</v>
      </c>
      <c r="T30" s="10" t="s">
        <v>73</v>
      </c>
      <c r="U30" s="10" t="s">
        <v>268</v>
      </c>
      <c r="V30" s="10" t="s">
        <v>268</v>
      </c>
      <c r="W30" s="10" t="s">
        <v>268</v>
      </c>
      <c r="X30" s="10" t="s">
        <v>268</v>
      </c>
      <c r="Y30" s="10" t="s">
        <v>268</v>
      </c>
      <c r="Z30" s="10" t="s">
        <v>268</v>
      </c>
      <c r="AA30" s="10" t="s">
        <v>73</v>
      </c>
      <c r="AB30" s="10" t="s">
        <v>268</v>
      </c>
      <c r="AC30" s="10" t="s">
        <v>268</v>
      </c>
      <c r="AD30" s="10" t="s">
        <v>73</v>
      </c>
      <c r="AE30" s="56">
        <f t="shared" si="1"/>
        <v>16</v>
      </c>
      <c r="AF30" s="63" t="s">
        <v>789</v>
      </c>
      <c r="AG30" s="56">
        <f>IFERROR(VLOOKUP(AF30,'Fórmulas '!$B$26:$C$30,2,0),"")</f>
        <v>4</v>
      </c>
      <c r="AH30" s="56" t="str">
        <f t="shared" si="8"/>
        <v>CATASTRÓFICO</v>
      </c>
      <c r="AI30" s="66">
        <f>+IFERROR(VLOOKUP(AH30,'Fórmulas '!$E$28:$F$30,2,),"")</f>
        <v>5</v>
      </c>
      <c r="AJ30" s="67" t="str">
        <f>IFERROR(VLOOKUP(CONCATENATE(AG30,AI30),'Fórmulas '!$J$47:$K$71,2,),"")</f>
        <v>EXTREMO</v>
      </c>
      <c r="AK30" s="71" t="s">
        <v>967</v>
      </c>
      <c r="AL30" s="50" t="s">
        <v>968</v>
      </c>
      <c r="AM30" s="62" t="s">
        <v>969</v>
      </c>
      <c r="AN30" s="10" t="s">
        <v>65</v>
      </c>
      <c r="AO30" s="10" t="s">
        <v>66</v>
      </c>
      <c r="AP30" s="10">
        <v>15</v>
      </c>
      <c r="AQ30" s="10">
        <v>5</v>
      </c>
      <c r="AR30" s="10">
        <v>0</v>
      </c>
      <c r="AS30" s="10">
        <v>10</v>
      </c>
      <c r="AT30" s="10">
        <v>15</v>
      </c>
      <c r="AU30" s="10">
        <v>10</v>
      </c>
      <c r="AV30" s="10">
        <v>30</v>
      </c>
      <c r="AW30" s="10">
        <f t="shared" si="9"/>
        <v>85</v>
      </c>
      <c r="AX30" s="122" t="str">
        <f t="shared" si="2"/>
        <v>DISMINUYE DOS PUNTOS</v>
      </c>
      <c r="AY30" s="56">
        <f t="shared" si="10"/>
        <v>4</v>
      </c>
      <c r="AZ30" s="56" t="str">
        <f t="shared" si="3"/>
        <v>IMPROBABLE</v>
      </c>
      <c r="BA30" s="66">
        <f t="shared" si="4"/>
        <v>2</v>
      </c>
      <c r="BB30" s="104" t="str">
        <f t="shared" si="5"/>
        <v>CATASTRÓFICO</v>
      </c>
      <c r="BC30" s="56">
        <f t="shared" si="6"/>
        <v>5</v>
      </c>
      <c r="BD30" s="104" t="str">
        <f>IFERROR(VLOOKUP(CONCATENATE(BA30,BC30),'Fórmulas '!$J$47:$K$71,2,),"")</f>
        <v>EXTREMO</v>
      </c>
      <c r="BE30" s="10">
        <f>IFERROR(BA30*BC30,"")</f>
        <v>10</v>
      </c>
      <c r="BF30" s="10" t="s">
        <v>901</v>
      </c>
      <c r="BG30" s="10" t="s">
        <v>957</v>
      </c>
      <c r="BH30" s="51" t="s">
        <v>958</v>
      </c>
      <c r="BI30" s="50" t="s">
        <v>970</v>
      </c>
      <c r="BJ30" s="50" t="s">
        <v>960</v>
      </c>
      <c r="BK30" s="50" t="s">
        <v>751</v>
      </c>
      <c r="BL30" s="197" t="s">
        <v>960</v>
      </c>
      <c r="BM30" s="198" t="s">
        <v>961</v>
      </c>
      <c r="BN30" s="9"/>
      <c r="BO30" s="9"/>
      <c r="BP30" s="199" t="s">
        <v>971</v>
      </c>
      <c r="BQ30" s="199" t="s">
        <v>972</v>
      </c>
      <c r="BR30" s="22"/>
    </row>
    <row r="31" spans="1:123" ht="135" hidden="1" x14ac:dyDescent="0.25">
      <c r="A31" s="50" t="s">
        <v>443</v>
      </c>
      <c r="B31" s="58" t="str">
        <f>VLOOKUP(A31,'Fórmulas '!$B$47:$C$66,2,FALSE)</f>
        <v>Garantizar que contrataciones con clientes y proveedores de la entidad se realicen con calidad, oportunidad, eficiencia y cumpliendo de los términos legales.</v>
      </c>
      <c r="C31" s="50" t="str">
        <f>VLOOKUP(A31,'Fórmulas '!$F$47:$G$66,2,FALSE)</f>
        <v>Jefe de Oficina Jurídica</v>
      </c>
      <c r="D31" s="90" t="s">
        <v>973</v>
      </c>
      <c r="E31" s="10" t="s">
        <v>268</v>
      </c>
      <c r="F31" s="10" t="s">
        <v>268</v>
      </c>
      <c r="G31" s="10" t="s">
        <v>268</v>
      </c>
      <c r="H31" s="10" t="s">
        <v>268</v>
      </c>
      <c r="I31" s="10" t="s">
        <v>737</v>
      </c>
      <c r="J31" s="51" t="s">
        <v>974</v>
      </c>
      <c r="K31" s="61" t="s">
        <v>975</v>
      </c>
      <c r="L31" s="10" t="s">
        <v>268</v>
      </c>
      <c r="M31" s="10" t="s">
        <v>268</v>
      </c>
      <c r="N31" s="10" t="s">
        <v>268</v>
      </c>
      <c r="O31" s="10" t="s">
        <v>268</v>
      </c>
      <c r="P31" s="10" t="s">
        <v>268</v>
      </c>
      <c r="Q31" s="10" t="s">
        <v>268</v>
      </c>
      <c r="R31" s="10" t="s">
        <v>268</v>
      </c>
      <c r="S31" s="10" t="s">
        <v>268</v>
      </c>
      <c r="T31" s="10" t="s">
        <v>268</v>
      </c>
      <c r="U31" s="10" t="s">
        <v>268</v>
      </c>
      <c r="V31" s="10" t="s">
        <v>268</v>
      </c>
      <c r="W31" s="10" t="s">
        <v>268</v>
      </c>
      <c r="X31" s="10" t="s">
        <v>268</v>
      </c>
      <c r="Y31" s="10" t="s">
        <v>268</v>
      </c>
      <c r="Z31" s="10" t="s">
        <v>268</v>
      </c>
      <c r="AA31" s="10" t="s">
        <v>73</v>
      </c>
      <c r="AB31" s="10" t="s">
        <v>268</v>
      </c>
      <c r="AC31" s="10" t="s">
        <v>268</v>
      </c>
      <c r="AD31" s="10" t="s">
        <v>73</v>
      </c>
      <c r="AE31" s="56">
        <f t="shared" si="1"/>
        <v>17</v>
      </c>
      <c r="AF31" s="63" t="s">
        <v>789</v>
      </c>
      <c r="AG31" s="56">
        <f>IFERROR(VLOOKUP(AF31,'Fórmulas '!$B$26:$C$30,2,0),"")</f>
        <v>4</v>
      </c>
      <c r="AH31" s="56" t="str">
        <f t="shared" si="8"/>
        <v>CATASTRÓFICO</v>
      </c>
      <c r="AI31" s="66">
        <f>+IFERROR(VLOOKUP(AH31,'Fórmulas '!$E$28:$F$30,2,),"")</f>
        <v>5</v>
      </c>
      <c r="AJ31" s="67" t="str">
        <f>IFERROR(VLOOKUP(CONCATENATE(AG31,AI31),'Fórmulas '!$J$47:$K$71,2,),"")</f>
        <v>EXTREMO</v>
      </c>
      <c r="AK31" s="71" t="s">
        <v>976</v>
      </c>
      <c r="AL31" s="50" t="s">
        <v>977</v>
      </c>
      <c r="AM31" s="62" t="s">
        <v>541</v>
      </c>
      <c r="AN31" s="10" t="s">
        <v>65</v>
      </c>
      <c r="AO31" s="10" t="s">
        <v>66</v>
      </c>
      <c r="AP31" s="10">
        <v>15</v>
      </c>
      <c r="AQ31" s="10">
        <v>5</v>
      </c>
      <c r="AR31" s="10">
        <v>0</v>
      </c>
      <c r="AS31" s="10">
        <v>10</v>
      </c>
      <c r="AT31" s="10">
        <v>15</v>
      </c>
      <c r="AU31" s="10">
        <v>10</v>
      </c>
      <c r="AV31" s="10">
        <v>30</v>
      </c>
      <c r="AW31" s="10">
        <f t="shared" si="9"/>
        <v>85</v>
      </c>
      <c r="AX31" s="122" t="str">
        <f t="shared" si="2"/>
        <v>DISMINUYE DOS PUNTOS</v>
      </c>
      <c r="AY31" s="56">
        <f t="shared" si="10"/>
        <v>4</v>
      </c>
      <c r="AZ31" s="56" t="str">
        <f t="shared" si="3"/>
        <v>IMPROBABLE</v>
      </c>
      <c r="BA31" s="66">
        <f t="shared" si="4"/>
        <v>2</v>
      </c>
      <c r="BB31" s="104" t="str">
        <f t="shared" si="5"/>
        <v>CATASTRÓFICO</v>
      </c>
      <c r="BC31" s="56">
        <f t="shared" si="6"/>
        <v>5</v>
      </c>
      <c r="BD31" s="104" t="str">
        <f>IFERROR(VLOOKUP(CONCATENATE(BA31,BC31),'Fórmulas '!$J$47:$K$71,2,),"")</f>
        <v>EXTREMO</v>
      </c>
      <c r="BE31" s="10">
        <f>IFERROR(BA31*BC31,"")</f>
        <v>10</v>
      </c>
      <c r="BF31" s="10" t="s">
        <v>901</v>
      </c>
      <c r="BG31" s="10" t="s">
        <v>957</v>
      </c>
      <c r="BH31" s="51" t="s">
        <v>958</v>
      </c>
      <c r="BI31" s="50" t="s">
        <v>978</v>
      </c>
      <c r="BJ31" s="50" t="s">
        <v>960</v>
      </c>
      <c r="BK31" s="50" t="s">
        <v>751</v>
      </c>
      <c r="BL31" s="197" t="s">
        <v>960</v>
      </c>
      <c r="BM31" s="198" t="s">
        <v>961</v>
      </c>
      <c r="BN31" s="9"/>
      <c r="BO31" s="9"/>
      <c r="BP31" s="199" t="s">
        <v>979</v>
      </c>
      <c r="BQ31" s="199" t="s">
        <v>972</v>
      </c>
      <c r="BR31" s="22"/>
    </row>
    <row r="32" spans="1:123" ht="105" hidden="1" x14ac:dyDescent="0.25">
      <c r="A32" s="50" t="s">
        <v>547</v>
      </c>
      <c r="B32" s="58" t="str">
        <f>VLOOKUP(A32,'Fórmulas '!$B$47:$C$66,2,FALSE)</f>
        <v>Realizar la planificación financiera, aplicación y custodia de los recursos financieros de la entidad y gestionar la transferencia de los mismos.</v>
      </c>
      <c r="C32" s="50" t="str">
        <f>VLOOKUP(A32,'Fórmulas '!$F$47:$G$66,2,FALSE)</f>
        <v>Subgerente Administrativo y Financiero</v>
      </c>
      <c r="D32" s="92" t="s">
        <v>980</v>
      </c>
      <c r="E32" s="10" t="s">
        <v>785</v>
      </c>
      <c r="F32" s="10" t="s">
        <v>785</v>
      </c>
      <c r="G32" s="10" t="s">
        <v>268</v>
      </c>
      <c r="H32" s="10" t="s">
        <v>268</v>
      </c>
      <c r="I32" s="10" t="s">
        <v>737</v>
      </c>
      <c r="J32" s="61" t="s">
        <v>981</v>
      </c>
      <c r="K32" s="61" t="s">
        <v>982</v>
      </c>
      <c r="L32" s="10" t="s">
        <v>785</v>
      </c>
      <c r="M32" s="10" t="s">
        <v>785</v>
      </c>
      <c r="N32" s="10" t="s">
        <v>785</v>
      </c>
      <c r="O32" s="10" t="s">
        <v>785</v>
      </c>
      <c r="P32" s="10" t="s">
        <v>785</v>
      </c>
      <c r="Q32" s="10" t="s">
        <v>785</v>
      </c>
      <c r="R32" s="10" t="s">
        <v>785</v>
      </c>
      <c r="S32" s="10" t="s">
        <v>785</v>
      </c>
      <c r="T32" s="10" t="s">
        <v>785</v>
      </c>
      <c r="U32" s="10" t="s">
        <v>785</v>
      </c>
      <c r="V32" s="10" t="s">
        <v>785</v>
      </c>
      <c r="W32" s="10" t="s">
        <v>785</v>
      </c>
      <c r="X32" s="10" t="s">
        <v>785</v>
      </c>
      <c r="Y32" s="10" t="s">
        <v>785</v>
      </c>
      <c r="Z32" s="10" t="s">
        <v>785</v>
      </c>
      <c r="AA32" s="10" t="s">
        <v>758</v>
      </c>
      <c r="AB32" s="10" t="s">
        <v>785</v>
      </c>
      <c r="AC32" s="10" t="s">
        <v>785</v>
      </c>
      <c r="AD32" s="10" t="s">
        <v>758</v>
      </c>
      <c r="AE32" s="56">
        <f t="shared" si="1"/>
        <v>17</v>
      </c>
      <c r="AF32" s="10" t="s">
        <v>740</v>
      </c>
      <c r="AG32" s="56">
        <f>IFERROR(VLOOKUP(AF32,'Fórmulas '!$B$26:$C$30,2,0),"")</f>
        <v>3</v>
      </c>
      <c r="AH32" s="56" t="str">
        <f t="shared" si="8"/>
        <v>CATASTRÓFICO</v>
      </c>
      <c r="AI32" s="66">
        <f>+IFERROR(VLOOKUP(AH32,'Fórmulas '!$E$28:$F$30,2,),"")</f>
        <v>5</v>
      </c>
      <c r="AJ32" s="67" t="str">
        <f>IFERROR(VLOOKUP(CONCATENATE(AG32,AI32),'Fórmulas '!$J$47:$K$71,2,),"")</f>
        <v>EXTREMO</v>
      </c>
      <c r="AK32" s="115" t="s">
        <v>983</v>
      </c>
      <c r="AL32" s="61" t="s">
        <v>984</v>
      </c>
      <c r="AM32" s="61" t="s">
        <v>985</v>
      </c>
      <c r="AN32" s="10" t="s">
        <v>65</v>
      </c>
      <c r="AO32" s="10" t="s">
        <v>778</v>
      </c>
      <c r="AP32" s="10">
        <v>15</v>
      </c>
      <c r="AQ32" s="10">
        <v>5</v>
      </c>
      <c r="AR32" s="10">
        <v>0</v>
      </c>
      <c r="AS32" s="10">
        <v>10</v>
      </c>
      <c r="AT32" s="10">
        <v>15</v>
      </c>
      <c r="AU32" s="10">
        <v>10</v>
      </c>
      <c r="AV32" s="10">
        <v>30</v>
      </c>
      <c r="AW32" s="10">
        <f t="shared" si="9"/>
        <v>85</v>
      </c>
      <c r="AX32" s="122" t="str">
        <f t="shared" si="2"/>
        <v>DISMINUYE DOS PUNTOS</v>
      </c>
      <c r="AY32" s="56">
        <f t="shared" si="10"/>
        <v>3</v>
      </c>
      <c r="AZ32" s="56" t="str">
        <f t="shared" si="3"/>
        <v>RARA VEZ</v>
      </c>
      <c r="BA32" s="66">
        <f t="shared" si="4"/>
        <v>1</v>
      </c>
      <c r="BB32" s="104" t="str">
        <f t="shared" si="5"/>
        <v>CATASTRÓFICO</v>
      </c>
      <c r="BC32" s="56">
        <f t="shared" si="6"/>
        <v>5</v>
      </c>
      <c r="BD32" s="104" t="str">
        <f>IFERROR(VLOOKUP(CONCATENATE(BA32,BC32),'Fórmulas '!$J$47:$K$71,2,),"")</f>
        <v>ALTO</v>
      </c>
      <c r="BE32" s="10">
        <f t="shared" ref="BE32:BE39" si="11">IFERROR(BC32*BA32,"")</f>
        <v>5</v>
      </c>
      <c r="BF32" s="10" t="s">
        <v>901</v>
      </c>
      <c r="BG32" s="10" t="s">
        <v>302</v>
      </c>
      <c r="BH32" s="61" t="s">
        <v>986</v>
      </c>
      <c r="BI32" s="61" t="s">
        <v>987</v>
      </c>
      <c r="BJ32" s="61" t="s">
        <v>859</v>
      </c>
      <c r="BK32" s="9" t="s">
        <v>751</v>
      </c>
      <c r="BL32" s="61" t="s">
        <v>859</v>
      </c>
      <c r="BM32" s="9" t="s">
        <v>751</v>
      </c>
      <c r="BN32" s="94"/>
      <c r="BO32" s="9"/>
      <c r="BP32" s="11"/>
      <c r="BQ32" s="11"/>
      <c r="BR32" s="11"/>
    </row>
    <row r="33" spans="1:70" ht="120" hidden="1" x14ac:dyDescent="0.25">
      <c r="A33" s="50" t="s">
        <v>547</v>
      </c>
      <c r="B33" s="58" t="str">
        <f>VLOOKUP(A33,'Fórmulas '!$B$47:$C$66,2,FALSE)</f>
        <v>Realizar la planificación financiera, aplicación y custodia de los recursos financieros de la entidad y gestionar la transferencia de los mismos.</v>
      </c>
      <c r="C33" s="50" t="str">
        <f>VLOOKUP(A33,'Fórmulas '!$F$47:$G$66,2,FALSE)</f>
        <v>Subgerente Administrativo y Financiero</v>
      </c>
      <c r="D33" s="92" t="s">
        <v>980</v>
      </c>
      <c r="E33" s="10" t="s">
        <v>785</v>
      </c>
      <c r="F33" s="10" t="s">
        <v>785</v>
      </c>
      <c r="G33" s="10" t="s">
        <v>268</v>
      </c>
      <c r="H33" s="10" t="s">
        <v>268</v>
      </c>
      <c r="I33" s="10" t="s">
        <v>737</v>
      </c>
      <c r="J33" s="61" t="s">
        <v>988</v>
      </c>
      <c r="K33" s="61" t="s">
        <v>982</v>
      </c>
      <c r="L33" s="10" t="s">
        <v>785</v>
      </c>
      <c r="M33" s="10" t="s">
        <v>785</v>
      </c>
      <c r="N33" s="10" t="s">
        <v>785</v>
      </c>
      <c r="O33" s="10" t="s">
        <v>785</v>
      </c>
      <c r="P33" s="10" t="s">
        <v>785</v>
      </c>
      <c r="Q33" s="10" t="s">
        <v>785</v>
      </c>
      <c r="R33" s="10" t="s">
        <v>785</v>
      </c>
      <c r="S33" s="10" t="s">
        <v>785</v>
      </c>
      <c r="T33" s="10" t="s">
        <v>785</v>
      </c>
      <c r="U33" s="10" t="s">
        <v>785</v>
      </c>
      <c r="V33" s="10" t="s">
        <v>785</v>
      </c>
      <c r="W33" s="10" t="s">
        <v>785</v>
      </c>
      <c r="X33" s="10" t="s">
        <v>785</v>
      </c>
      <c r="Y33" s="10" t="s">
        <v>785</v>
      </c>
      <c r="Z33" s="10" t="s">
        <v>785</v>
      </c>
      <c r="AA33" s="10" t="s">
        <v>758</v>
      </c>
      <c r="AB33" s="10" t="s">
        <v>785</v>
      </c>
      <c r="AC33" s="10" t="s">
        <v>785</v>
      </c>
      <c r="AD33" s="10" t="s">
        <v>758</v>
      </c>
      <c r="AE33" s="56">
        <f t="shared" si="1"/>
        <v>17</v>
      </c>
      <c r="AF33" s="10" t="s">
        <v>740</v>
      </c>
      <c r="AG33" s="56">
        <f>IFERROR(VLOOKUP(AF33,'Fórmulas '!$B$26:$C$30,2,0),"")</f>
        <v>3</v>
      </c>
      <c r="AH33" s="56" t="str">
        <f t="shared" si="8"/>
        <v>CATASTRÓFICO</v>
      </c>
      <c r="AI33" s="66">
        <f>+IFERROR(VLOOKUP(AH33,'Fórmulas '!$E$28:$F$30,2,),"")</f>
        <v>5</v>
      </c>
      <c r="AJ33" s="67" t="str">
        <f>IFERROR(VLOOKUP(CONCATENATE(AG33,AI33),'Fórmulas '!$J$47:$K$71,2,),"")</f>
        <v>EXTREMO</v>
      </c>
      <c r="AK33" s="115" t="s">
        <v>989</v>
      </c>
      <c r="AL33" s="61" t="s">
        <v>990</v>
      </c>
      <c r="AM33" s="61" t="s">
        <v>991</v>
      </c>
      <c r="AN33" s="10" t="s">
        <v>65</v>
      </c>
      <c r="AO33" s="10" t="s">
        <v>778</v>
      </c>
      <c r="AP33" s="10">
        <v>15</v>
      </c>
      <c r="AQ33" s="10">
        <v>5</v>
      </c>
      <c r="AR33" s="10">
        <v>0</v>
      </c>
      <c r="AS33" s="10">
        <v>10</v>
      </c>
      <c r="AT33" s="10">
        <v>15</v>
      </c>
      <c r="AU33" s="10">
        <v>10</v>
      </c>
      <c r="AV33" s="10">
        <v>30</v>
      </c>
      <c r="AW33" s="10">
        <f t="shared" si="9"/>
        <v>85</v>
      </c>
      <c r="AX33" s="122" t="str">
        <f t="shared" si="2"/>
        <v>DISMINUYE DOS PUNTOS</v>
      </c>
      <c r="AY33" s="56">
        <f t="shared" si="10"/>
        <v>3</v>
      </c>
      <c r="AZ33" s="56" t="str">
        <f t="shared" si="3"/>
        <v>RARA VEZ</v>
      </c>
      <c r="BA33" s="66">
        <f t="shared" si="4"/>
        <v>1</v>
      </c>
      <c r="BB33" s="104" t="str">
        <f t="shared" si="5"/>
        <v>CATASTRÓFICO</v>
      </c>
      <c r="BC33" s="56">
        <f t="shared" si="6"/>
        <v>5</v>
      </c>
      <c r="BD33" s="104" t="str">
        <f>IFERROR(VLOOKUP(CONCATENATE(BA33,BC33),'Fórmulas '!$J$47:$K$71,2,),"")</f>
        <v>ALTO</v>
      </c>
      <c r="BE33" s="10">
        <f t="shared" si="11"/>
        <v>5</v>
      </c>
      <c r="BF33" s="10" t="s">
        <v>901</v>
      </c>
      <c r="BG33" s="10" t="s">
        <v>302</v>
      </c>
      <c r="BH33" s="61" t="s">
        <v>986</v>
      </c>
      <c r="BI33" s="61" t="s">
        <v>987</v>
      </c>
      <c r="BJ33" s="61" t="s">
        <v>859</v>
      </c>
      <c r="BK33" s="9" t="s">
        <v>751</v>
      </c>
      <c r="BL33" s="61" t="s">
        <v>859</v>
      </c>
      <c r="BM33" s="9" t="s">
        <v>751</v>
      </c>
      <c r="BN33" s="94"/>
      <c r="BO33" s="9"/>
      <c r="BP33" s="11"/>
      <c r="BQ33" s="11"/>
      <c r="BR33" s="11"/>
    </row>
    <row r="34" spans="1:70" ht="270" hidden="1" x14ac:dyDescent="0.25">
      <c r="A34" s="10" t="s">
        <v>547</v>
      </c>
      <c r="B34" s="58" t="str">
        <f>VLOOKUP(A34,'Fórmulas '!$B$47:$C$66,2,FALSE)</f>
        <v>Realizar la planificación financiera, aplicación y custodia de los recursos financieros de la entidad y gestionar la transferencia de los mismos.</v>
      </c>
      <c r="C34" s="50" t="str">
        <f>VLOOKUP(A34,'Fórmulas '!$F$47:$G$66,2,FALSE)</f>
        <v>Subgerente Administrativo y Financiero</v>
      </c>
      <c r="D34" s="92" t="s">
        <v>992</v>
      </c>
      <c r="E34" s="10" t="s">
        <v>785</v>
      </c>
      <c r="F34" s="10" t="s">
        <v>785</v>
      </c>
      <c r="G34" s="10" t="s">
        <v>268</v>
      </c>
      <c r="H34" s="10" t="s">
        <v>268</v>
      </c>
      <c r="I34" s="10" t="s">
        <v>737</v>
      </c>
      <c r="J34" s="61" t="s">
        <v>993</v>
      </c>
      <c r="K34" s="61" t="s">
        <v>982</v>
      </c>
      <c r="L34" s="10" t="s">
        <v>785</v>
      </c>
      <c r="M34" s="10" t="s">
        <v>785</v>
      </c>
      <c r="N34" s="10" t="s">
        <v>785</v>
      </c>
      <c r="O34" s="10" t="s">
        <v>785</v>
      </c>
      <c r="P34" s="10" t="s">
        <v>785</v>
      </c>
      <c r="Q34" s="10" t="s">
        <v>785</v>
      </c>
      <c r="R34" s="10" t="s">
        <v>785</v>
      </c>
      <c r="S34" s="10" t="s">
        <v>785</v>
      </c>
      <c r="T34" s="10" t="s">
        <v>785</v>
      </c>
      <c r="U34" s="10" t="s">
        <v>785</v>
      </c>
      <c r="V34" s="10" t="s">
        <v>785</v>
      </c>
      <c r="W34" s="10" t="s">
        <v>785</v>
      </c>
      <c r="X34" s="10" t="s">
        <v>785</v>
      </c>
      <c r="Y34" s="10" t="s">
        <v>785</v>
      </c>
      <c r="Z34" s="10" t="s">
        <v>785</v>
      </c>
      <c r="AA34" s="10" t="s">
        <v>758</v>
      </c>
      <c r="AB34" s="10" t="s">
        <v>785</v>
      </c>
      <c r="AC34" s="10" t="s">
        <v>785</v>
      </c>
      <c r="AD34" s="10" t="s">
        <v>758</v>
      </c>
      <c r="AE34" s="56">
        <f t="shared" si="1"/>
        <v>17</v>
      </c>
      <c r="AF34" s="10" t="s">
        <v>740</v>
      </c>
      <c r="AG34" s="56">
        <f>IFERROR(VLOOKUP(AF34,'Fórmulas '!$B$26:$C$30,2,0),"")</f>
        <v>3</v>
      </c>
      <c r="AH34" s="56" t="str">
        <f t="shared" si="8"/>
        <v>CATASTRÓFICO</v>
      </c>
      <c r="AI34" s="66">
        <f>+IFERROR(VLOOKUP(AH34,'Fórmulas '!$E$28:$F$30,2,),"")</f>
        <v>5</v>
      </c>
      <c r="AJ34" s="67" t="str">
        <f>IFERROR(VLOOKUP(CONCATENATE(AG34,AI34),'Fórmulas '!$J$47:$K$71,2,),"")</f>
        <v>EXTREMO</v>
      </c>
      <c r="AK34" s="119" t="s">
        <v>994</v>
      </c>
      <c r="AL34" s="61" t="s">
        <v>995</v>
      </c>
      <c r="AM34" s="61" t="s">
        <v>996</v>
      </c>
      <c r="AN34" s="10" t="s">
        <v>65</v>
      </c>
      <c r="AO34" s="10" t="s">
        <v>778</v>
      </c>
      <c r="AP34" s="10">
        <v>15</v>
      </c>
      <c r="AQ34" s="10">
        <v>5</v>
      </c>
      <c r="AR34" s="10">
        <v>0</v>
      </c>
      <c r="AS34" s="10">
        <v>10</v>
      </c>
      <c r="AT34" s="10">
        <v>15</v>
      </c>
      <c r="AU34" s="10">
        <v>10</v>
      </c>
      <c r="AV34" s="10">
        <v>30</v>
      </c>
      <c r="AW34" s="10">
        <f t="shared" si="9"/>
        <v>85</v>
      </c>
      <c r="AX34" s="122" t="str">
        <f t="shared" si="2"/>
        <v>DISMINUYE DOS PUNTOS</v>
      </c>
      <c r="AY34" s="56">
        <f t="shared" si="10"/>
        <v>3</v>
      </c>
      <c r="AZ34" s="56" t="str">
        <f t="shared" si="3"/>
        <v>RARA VEZ</v>
      </c>
      <c r="BA34" s="66">
        <f t="shared" si="4"/>
        <v>1</v>
      </c>
      <c r="BB34" s="104" t="str">
        <f t="shared" si="5"/>
        <v>CATASTRÓFICO</v>
      </c>
      <c r="BC34" s="56">
        <f t="shared" si="6"/>
        <v>5</v>
      </c>
      <c r="BD34" s="104" t="str">
        <f>IFERROR(VLOOKUP(CONCATENATE(BA34,BC34),'Fórmulas '!$J$47:$K$71,2,),"")</f>
        <v>ALTO</v>
      </c>
      <c r="BE34" s="10">
        <f t="shared" si="11"/>
        <v>5</v>
      </c>
      <c r="BF34" s="10" t="s">
        <v>901</v>
      </c>
      <c r="BG34" s="10" t="s">
        <v>302</v>
      </c>
      <c r="BH34" s="95" t="s">
        <v>994</v>
      </c>
      <c r="BI34" s="61" t="s">
        <v>996</v>
      </c>
      <c r="BJ34" s="61" t="s">
        <v>859</v>
      </c>
      <c r="BK34" s="9" t="s">
        <v>751</v>
      </c>
      <c r="BL34" s="61" t="s">
        <v>859</v>
      </c>
      <c r="BM34" s="9" t="s">
        <v>751</v>
      </c>
      <c r="BN34" s="22"/>
      <c r="BO34" s="11"/>
      <c r="BP34" s="11"/>
      <c r="BQ34" s="11"/>
      <c r="BR34" s="11"/>
    </row>
    <row r="35" spans="1:70" ht="105" hidden="1" x14ac:dyDescent="0.25">
      <c r="A35" s="10" t="s">
        <v>547</v>
      </c>
      <c r="B35" s="58" t="str">
        <f>VLOOKUP(A35,'Fórmulas '!$B$47:$C$66,2,FALSE)</f>
        <v>Realizar la planificación financiera, aplicación y custodia de los recursos financieros de la entidad y gestionar la transferencia de los mismos.</v>
      </c>
      <c r="C35" s="50" t="str">
        <f>VLOOKUP(A35,'Fórmulas '!$F$47:$G$66,2,FALSE)</f>
        <v>Subgerente Administrativo y Financiero</v>
      </c>
      <c r="D35" s="92" t="s">
        <v>992</v>
      </c>
      <c r="E35" s="10" t="s">
        <v>785</v>
      </c>
      <c r="F35" s="10" t="s">
        <v>785</v>
      </c>
      <c r="G35" s="10" t="s">
        <v>268</v>
      </c>
      <c r="H35" s="10" t="s">
        <v>268</v>
      </c>
      <c r="I35" s="10" t="s">
        <v>737</v>
      </c>
      <c r="J35" s="61" t="s">
        <v>993</v>
      </c>
      <c r="K35" s="61" t="s">
        <v>982</v>
      </c>
      <c r="L35" s="10" t="s">
        <v>785</v>
      </c>
      <c r="M35" s="10" t="s">
        <v>785</v>
      </c>
      <c r="N35" s="10" t="s">
        <v>785</v>
      </c>
      <c r="O35" s="10" t="s">
        <v>785</v>
      </c>
      <c r="P35" s="10" t="s">
        <v>785</v>
      </c>
      <c r="Q35" s="10" t="s">
        <v>785</v>
      </c>
      <c r="R35" s="10" t="s">
        <v>785</v>
      </c>
      <c r="S35" s="10" t="s">
        <v>785</v>
      </c>
      <c r="T35" s="10" t="s">
        <v>785</v>
      </c>
      <c r="U35" s="10" t="s">
        <v>785</v>
      </c>
      <c r="V35" s="10" t="s">
        <v>785</v>
      </c>
      <c r="W35" s="10" t="s">
        <v>785</v>
      </c>
      <c r="X35" s="10" t="s">
        <v>785</v>
      </c>
      <c r="Y35" s="10" t="s">
        <v>785</v>
      </c>
      <c r="Z35" s="10" t="s">
        <v>785</v>
      </c>
      <c r="AA35" s="10" t="s">
        <v>758</v>
      </c>
      <c r="AB35" s="10" t="s">
        <v>785</v>
      </c>
      <c r="AC35" s="10" t="s">
        <v>785</v>
      </c>
      <c r="AD35" s="10" t="s">
        <v>758</v>
      </c>
      <c r="AE35" s="56">
        <f t="shared" si="1"/>
        <v>17</v>
      </c>
      <c r="AF35" s="10" t="s">
        <v>740</v>
      </c>
      <c r="AG35" s="56">
        <f>IFERROR(VLOOKUP(AF35,'Fórmulas '!$B$26:$C$30,2,0),"")</f>
        <v>3</v>
      </c>
      <c r="AH35" s="56" t="str">
        <f t="shared" si="8"/>
        <v>CATASTRÓFICO</v>
      </c>
      <c r="AI35" s="66">
        <f>+IFERROR(VLOOKUP(AH35,'Fórmulas '!$E$28:$F$30,2,),"")</f>
        <v>5</v>
      </c>
      <c r="AJ35" s="67" t="str">
        <f>IFERROR(VLOOKUP(CONCATENATE(AG35,AI35),'Fórmulas '!$J$47:$K$71,2,),"")</f>
        <v>EXTREMO</v>
      </c>
      <c r="AK35" s="120" t="s">
        <v>997</v>
      </c>
      <c r="AL35" s="61" t="s">
        <v>995</v>
      </c>
      <c r="AM35" s="51" t="s">
        <v>998</v>
      </c>
      <c r="AN35" s="10" t="s">
        <v>65</v>
      </c>
      <c r="AO35" s="10" t="s">
        <v>778</v>
      </c>
      <c r="AP35" s="10">
        <v>15</v>
      </c>
      <c r="AQ35" s="10">
        <v>5</v>
      </c>
      <c r="AR35" s="10">
        <v>0</v>
      </c>
      <c r="AS35" s="10">
        <v>10</v>
      </c>
      <c r="AT35" s="10">
        <v>15</v>
      </c>
      <c r="AU35" s="10">
        <v>10</v>
      </c>
      <c r="AV35" s="10">
        <v>30</v>
      </c>
      <c r="AW35" s="10">
        <f t="shared" si="9"/>
        <v>85</v>
      </c>
      <c r="AX35" s="122" t="str">
        <f t="shared" si="2"/>
        <v>DISMINUYE DOS PUNTOS</v>
      </c>
      <c r="AY35" s="56">
        <f t="shared" ref="AY35:AY44" si="12">AG35</f>
        <v>3</v>
      </c>
      <c r="AZ35" s="56" t="str">
        <f t="shared" si="3"/>
        <v>RARA VEZ</v>
      </c>
      <c r="BA35" s="66">
        <f t="shared" si="4"/>
        <v>1</v>
      </c>
      <c r="BB35" s="104" t="str">
        <f t="shared" si="5"/>
        <v>CATASTRÓFICO</v>
      </c>
      <c r="BC35" s="56">
        <f t="shared" si="6"/>
        <v>5</v>
      </c>
      <c r="BD35" s="104" t="str">
        <f>IFERROR(VLOOKUP(CONCATENATE(BA35,BC35),'Fórmulas '!$J$47:$K$71,2,),"")</f>
        <v>ALTO</v>
      </c>
      <c r="BE35" s="10">
        <f t="shared" si="11"/>
        <v>5</v>
      </c>
      <c r="BF35" s="10" t="s">
        <v>901</v>
      </c>
      <c r="BG35" s="10" t="s">
        <v>302</v>
      </c>
      <c r="BH35" s="127" t="s">
        <v>997</v>
      </c>
      <c r="BI35" s="51" t="s">
        <v>998</v>
      </c>
      <c r="BJ35" s="61" t="s">
        <v>859</v>
      </c>
      <c r="BK35" s="9" t="s">
        <v>751</v>
      </c>
      <c r="BL35" s="61" t="s">
        <v>859</v>
      </c>
      <c r="BM35" s="9" t="s">
        <v>751</v>
      </c>
      <c r="BN35" s="22"/>
      <c r="BO35" s="11"/>
      <c r="BP35" s="11"/>
      <c r="BQ35" s="11"/>
      <c r="BR35" s="11"/>
    </row>
    <row r="36" spans="1:70" ht="105" hidden="1" x14ac:dyDescent="0.25">
      <c r="A36" s="10" t="s">
        <v>547</v>
      </c>
      <c r="B36" s="58" t="str">
        <f>VLOOKUP(A36,'Fórmulas '!$B$47:$C$66,2,FALSE)</f>
        <v>Realizar la planificación financiera, aplicación y custodia de los recursos financieros de la entidad y gestionar la transferencia de los mismos.</v>
      </c>
      <c r="C36" s="50" t="str">
        <f>VLOOKUP(A36,'Fórmulas '!$F$47:$G$66,2,FALSE)</f>
        <v>Subgerente Administrativo y Financiero</v>
      </c>
      <c r="D36" s="92" t="s">
        <v>992</v>
      </c>
      <c r="E36" s="10" t="s">
        <v>785</v>
      </c>
      <c r="F36" s="10" t="s">
        <v>785</v>
      </c>
      <c r="G36" s="10" t="s">
        <v>268</v>
      </c>
      <c r="H36" s="10" t="s">
        <v>268</v>
      </c>
      <c r="I36" s="10" t="s">
        <v>737</v>
      </c>
      <c r="J36" s="61" t="s">
        <v>993</v>
      </c>
      <c r="K36" s="61" t="s">
        <v>982</v>
      </c>
      <c r="L36" s="10" t="s">
        <v>785</v>
      </c>
      <c r="M36" s="10" t="s">
        <v>785</v>
      </c>
      <c r="N36" s="10" t="s">
        <v>785</v>
      </c>
      <c r="O36" s="10" t="s">
        <v>785</v>
      </c>
      <c r="P36" s="10" t="s">
        <v>785</v>
      </c>
      <c r="Q36" s="10" t="s">
        <v>785</v>
      </c>
      <c r="R36" s="10" t="s">
        <v>785</v>
      </c>
      <c r="S36" s="10" t="s">
        <v>785</v>
      </c>
      <c r="T36" s="10" t="s">
        <v>785</v>
      </c>
      <c r="U36" s="10" t="s">
        <v>785</v>
      </c>
      <c r="V36" s="10" t="s">
        <v>785</v>
      </c>
      <c r="W36" s="10" t="s">
        <v>785</v>
      </c>
      <c r="X36" s="10" t="s">
        <v>785</v>
      </c>
      <c r="Y36" s="10" t="s">
        <v>785</v>
      </c>
      <c r="Z36" s="10" t="s">
        <v>785</v>
      </c>
      <c r="AA36" s="10" t="s">
        <v>758</v>
      </c>
      <c r="AB36" s="10" t="s">
        <v>785</v>
      </c>
      <c r="AC36" s="10" t="s">
        <v>785</v>
      </c>
      <c r="AD36" s="10" t="s">
        <v>758</v>
      </c>
      <c r="AE36" s="56">
        <f t="shared" si="1"/>
        <v>17</v>
      </c>
      <c r="AF36" s="10" t="s">
        <v>740</v>
      </c>
      <c r="AG36" s="56">
        <f>IFERROR(VLOOKUP(AF36,'Fórmulas '!$B$26:$C$30,2,0),"")</f>
        <v>3</v>
      </c>
      <c r="AH36" s="56" t="str">
        <f t="shared" si="8"/>
        <v>CATASTRÓFICO</v>
      </c>
      <c r="AI36" s="66">
        <f>+IFERROR(VLOOKUP(AH36,'Fórmulas '!$E$28:$F$30,2,),"")</f>
        <v>5</v>
      </c>
      <c r="AJ36" s="67" t="str">
        <f>IFERROR(VLOOKUP(CONCATENATE(AG36,AI36),'Fórmulas '!$J$47:$K$71,2,),"")</f>
        <v>EXTREMO</v>
      </c>
      <c r="AK36" s="115" t="s">
        <v>989</v>
      </c>
      <c r="AL36" s="61" t="s">
        <v>999</v>
      </c>
      <c r="AM36" s="61" t="s">
        <v>991</v>
      </c>
      <c r="AN36" s="10" t="s">
        <v>65</v>
      </c>
      <c r="AO36" s="10" t="s">
        <v>778</v>
      </c>
      <c r="AP36" s="10">
        <v>15</v>
      </c>
      <c r="AQ36" s="10">
        <v>5</v>
      </c>
      <c r="AR36" s="10">
        <v>0</v>
      </c>
      <c r="AS36" s="10">
        <v>10</v>
      </c>
      <c r="AT36" s="10">
        <v>15</v>
      </c>
      <c r="AU36" s="10">
        <v>10</v>
      </c>
      <c r="AV36" s="10">
        <v>30</v>
      </c>
      <c r="AW36" s="10">
        <f t="shared" si="9"/>
        <v>85</v>
      </c>
      <c r="AX36" s="122" t="str">
        <f t="shared" si="2"/>
        <v>DISMINUYE DOS PUNTOS</v>
      </c>
      <c r="AY36" s="56">
        <f t="shared" si="12"/>
        <v>3</v>
      </c>
      <c r="AZ36" s="56" t="str">
        <f t="shared" si="3"/>
        <v>RARA VEZ</v>
      </c>
      <c r="BA36" s="66">
        <f t="shared" si="4"/>
        <v>1</v>
      </c>
      <c r="BB36" s="104" t="str">
        <f t="shared" si="5"/>
        <v>CATASTRÓFICO</v>
      </c>
      <c r="BC36" s="56">
        <f t="shared" si="6"/>
        <v>5</v>
      </c>
      <c r="BD36" s="104" t="str">
        <f>IFERROR(VLOOKUP(CONCATENATE(BA36,BC36),'Fórmulas '!$J$47:$K$71,2,),"")</f>
        <v>ALTO</v>
      </c>
      <c r="BE36" s="10">
        <f t="shared" si="11"/>
        <v>5</v>
      </c>
      <c r="BF36" s="10" t="s">
        <v>901</v>
      </c>
      <c r="BG36" s="10" t="s">
        <v>302</v>
      </c>
      <c r="BH36" s="61" t="s">
        <v>986</v>
      </c>
      <c r="BI36" s="61" t="s">
        <v>987</v>
      </c>
      <c r="BJ36" s="61" t="s">
        <v>859</v>
      </c>
      <c r="BK36" s="9" t="s">
        <v>751</v>
      </c>
      <c r="BL36" s="61" t="s">
        <v>859</v>
      </c>
      <c r="BM36" s="9" t="s">
        <v>751</v>
      </c>
      <c r="BN36" s="22"/>
      <c r="BO36" s="11"/>
      <c r="BP36" s="11"/>
      <c r="BQ36" s="11"/>
      <c r="BR36" s="11"/>
    </row>
    <row r="37" spans="1:70" ht="195" hidden="1" x14ac:dyDescent="0.25">
      <c r="A37" s="69" t="s">
        <v>615</v>
      </c>
      <c r="B37" s="58" t="str">
        <f>VLOOKUP(A37,'Fórmulas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7" s="50" t="str">
        <f>VLOOKUP(A37,'Fórmulas '!$F$47:$G$66,2,FALSE)</f>
        <v>Coordinador de Infraestructura Física</v>
      </c>
      <c r="D37" s="71" t="s">
        <v>1000</v>
      </c>
      <c r="E37" s="67" t="s">
        <v>268</v>
      </c>
      <c r="F37" s="67" t="s">
        <v>268</v>
      </c>
      <c r="G37" s="69" t="s">
        <v>268</v>
      </c>
      <c r="H37" s="69" t="s">
        <v>268</v>
      </c>
      <c r="I37" s="69" t="s">
        <v>737</v>
      </c>
      <c r="J37" s="72" t="s">
        <v>1001</v>
      </c>
      <c r="K37" s="73" t="s">
        <v>1002</v>
      </c>
      <c r="L37" s="67" t="s">
        <v>73</v>
      </c>
      <c r="M37" s="67" t="s">
        <v>268</v>
      </c>
      <c r="N37" s="67" t="s">
        <v>268</v>
      </c>
      <c r="O37" s="67" t="s">
        <v>268</v>
      </c>
      <c r="P37" s="67" t="s">
        <v>268</v>
      </c>
      <c r="Q37" s="67" t="s">
        <v>73</v>
      </c>
      <c r="R37" s="67" t="s">
        <v>268</v>
      </c>
      <c r="S37" s="67" t="s">
        <v>73</v>
      </c>
      <c r="T37" s="67" t="s">
        <v>73</v>
      </c>
      <c r="U37" s="67" t="s">
        <v>268</v>
      </c>
      <c r="V37" s="67" t="s">
        <v>268</v>
      </c>
      <c r="W37" s="67" t="s">
        <v>268</v>
      </c>
      <c r="X37" s="67" t="s">
        <v>268</v>
      </c>
      <c r="Y37" s="67" t="s">
        <v>268</v>
      </c>
      <c r="Z37" s="67" t="s">
        <v>268</v>
      </c>
      <c r="AA37" s="67" t="s">
        <v>73</v>
      </c>
      <c r="AB37" s="67" t="s">
        <v>268</v>
      </c>
      <c r="AC37" s="67" t="s">
        <v>268</v>
      </c>
      <c r="AD37" s="67" t="s">
        <v>73</v>
      </c>
      <c r="AE37" s="56">
        <f t="shared" si="1"/>
        <v>13</v>
      </c>
      <c r="AF37" s="67" t="s">
        <v>740</v>
      </c>
      <c r="AG37" s="56">
        <f>IFERROR(VLOOKUP(AF37,'Fórmulas '!$B$26:$C$30,2,0),"")</f>
        <v>3</v>
      </c>
      <c r="AH37" s="56" t="str">
        <f t="shared" si="8"/>
        <v>CATASTRÓFICO</v>
      </c>
      <c r="AI37" s="66">
        <f>+IFERROR(VLOOKUP(AH37,'Fórmulas '!$E$28:$F$30,2,),"")</f>
        <v>5</v>
      </c>
      <c r="AJ37" s="67" t="str">
        <f>IFERROR(VLOOKUP(CONCATENATE(AG37,AI37),'Fórmulas '!$J$47:$K$71,2,),"")</f>
        <v>EXTREMO</v>
      </c>
      <c r="AK37" s="71" t="s">
        <v>1003</v>
      </c>
      <c r="AL37" s="72" t="s">
        <v>1004</v>
      </c>
      <c r="AM37" s="73" t="s">
        <v>1005</v>
      </c>
      <c r="AN37" s="69" t="s">
        <v>65</v>
      </c>
      <c r="AO37" s="67" t="s">
        <v>185</v>
      </c>
      <c r="AP37" s="67">
        <v>15</v>
      </c>
      <c r="AQ37" s="67">
        <v>5</v>
      </c>
      <c r="AR37" s="67">
        <v>0</v>
      </c>
      <c r="AS37" s="67">
        <v>10</v>
      </c>
      <c r="AT37" s="67">
        <v>15</v>
      </c>
      <c r="AU37" s="67">
        <v>10</v>
      </c>
      <c r="AV37" s="67">
        <v>30</v>
      </c>
      <c r="AW37" s="67">
        <f t="shared" si="9"/>
        <v>85</v>
      </c>
      <c r="AX37" s="122" t="str">
        <f t="shared" si="2"/>
        <v>DISMINUYE DOS PUNTOS</v>
      </c>
      <c r="AY37" s="56">
        <f t="shared" si="12"/>
        <v>3</v>
      </c>
      <c r="AZ37" s="56" t="str">
        <f t="shared" si="3"/>
        <v>RARA VEZ</v>
      </c>
      <c r="BA37" s="66">
        <f t="shared" si="4"/>
        <v>1</v>
      </c>
      <c r="BB37" s="104" t="str">
        <f t="shared" si="5"/>
        <v>CATASTRÓFICO</v>
      </c>
      <c r="BC37" s="56">
        <f t="shared" si="6"/>
        <v>5</v>
      </c>
      <c r="BD37" s="104" t="str">
        <f>IFERROR(VLOOKUP(CONCATENATE(BA37,BC37),'Fórmulas '!$J$47:$K$71,2,),"")</f>
        <v>ALTO</v>
      </c>
      <c r="BE37" s="69">
        <f t="shared" si="11"/>
        <v>5</v>
      </c>
      <c r="BF37" s="67" t="s">
        <v>72</v>
      </c>
      <c r="BG37" s="67" t="s">
        <v>221</v>
      </c>
      <c r="BH37" s="65" t="s">
        <v>1006</v>
      </c>
      <c r="BI37" s="72" t="s">
        <v>1007</v>
      </c>
      <c r="BJ37" s="72" t="s">
        <v>960</v>
      </c>
      <c r="BK37" s="9" t="s">
        <v>751</v>
      </c>
      <c r="BL37" s="200" t="s">
        <v>1008</v>
      </c>
      <c r="BM37" s="200" t="s">
        <v>1009</v>
      </c>
      <c r="BN37" s="72"/>
      <c r="BO37" s="72"/>
      <c r="BP37" s="72"/>
      <c r="BQ37" s="72"/>
      <c r="BR37" s="81"/>
    </row>
    <row r="38" spans="1:70" s="52" customFormat="1" ht="135" hidden="1" x14ac:dyDescent="0.25">
      <c r="A38" s="69" t="s">
        <v>615</v>
      </c>
      <c r="B38" s="108" t="str">
        <f>VLOOKUP(A38,'Fórmulas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8" s="62" t="str">
        <f>VLOOKUP(A38,'Fórmulas '!$F$47:$G$66,2,FALSE)</f>
        <v>Coordinador de Infraestructura Física</v>
      </c>
      <c r="D38" s="71" t="s">
        <v>1010</v>
      </c>
      <c r="E38" s="67" t="s">
        <v>268</v>
      </c>
      <c r="F38" s="67" t="s">
        <v>268</v>
      </c>
      <c r="G38" s="69" t="s">
        <v>268</v>
      </c>
      <c r="H38" s="69" t="s">
        <v>268</v>
      </c>
      <c r="I38" s="69" t="s">
        <v>737</v>
      </c>
      <c r="J38" s="72" t="s">
        <v>1011</v>
      </c>
      <c r="K38" s="73" t="s">
        <v>1012</v>
      </c>
      <c r="L38" s="67" t="s">
        <v>268</v>
      </c>
      <c r="M38" s="67" t="s">
        <v>268</v>
      </c>
      <c r="N38" s="67" t="s">
        <v>268</v>
      </c>
      <c r="O38" s="67" t="s">
        <v>268</v>
      </c>
      <c r="P38" s="67" t="s">
        <v>268</v>
      </c>
      <c r="Q38" s="67" t="s">
        <v>73</v>
      </c>
      <c r="R38" s="67" t="s">
        <v>268</v>
      </c>
      <c r="S38" s="67" t="s">
        <v>73</v>
      </c>
      <c r="T38" s="67" t="s">
        <v>73</v>
      </c>
      <c r="U38" s="67" t="s">
        <v>268</v>
      </c>
      <c r="V38" s="67" t="s">
        <v>268</v>
      </c>
      <c r="W38" s="67" t="s">
        <v>268</v>
      </c>
      <c r="X38" s="67" t="s">
        <v>268</v>
      </c>
      <c r="Y38" s="67" t="s">
        <v>268</v>
      </c>
      <c r="Z38" s="67" t="s">
        <v>268</v>
      </c>
      <c r="AA38" s="67" t="s">
        <v>73</v>
      </c>
      <c r="AB38" s="67" t="s">
        <v>268</v>
      </c>
      <c r="AC38" s="67" t="s">
        <v>268</v>
      </c>
      <c r="AD38" s="67" t="s">
        <v>73</v>
      </c>
      <c r="AE38" s="54">
        <f t="shared" si="1"/>
        <v>14</v>
      </c>
      <c r="AF38" s="67" t="s">
        <v>740</v>
      </c>
      <c r="AG38" s="54">
        <f>IFERROR(VLOOKUP(AF38,'Fórmulas '!$B$26:$C$30,2,0),"")</f>
        <v>3</v>
      </c>
      <c r="AH38" s="54" t="str">
        <f t="shared" si="8"/>
        <v>CATASTRÓFICO</v>
      </c>
      <c r="AI38" s="111">
        <f>+IFERROR(VLOOKUP(AH38,'Fórmulas '!$E$28:$F$30,2,),"")</f>
        <v>5</v>
      </c>
      <c r="AJ38" s="67" t="str">
        <f>IFERROR(VLOOKUP(CONCATENATE(AG38,AI38),'Fórmulas '!$J$47:$K$71,2,),"")</f>
        <v>EXTREMO</v>
      </c>
      <c r="AK38" s="71" t="s">
        <v>1013</v>
      </c>
      <c r="AL38" s="72" t="s">
        <v>1014</v>
      </c>
      <c r="AM38" s="72" t="s">
        <v>1015</v>
      </c>
      <c r="AN38" s="69" t="s">
        <v>65</v>
      </c>
      <c r="AO38" s="67" t="s">
        <v>66</v>
      </c>
      <c r="AP38" s="67">
        <v>15</v>
      </c>
      <c r="AQ38" s="67">
        <v>5</v>
      </c>
      <c r="AR38" s="67">
        <v>0</v>
      </c>
      <c r="AS38" s="67">
        <v>10</v>
      </c>
      <c r="AT38" s="67">
        <v>15</v>
      </c>
      <c r="AU38" s="67">
        <v>10</v>
      </c>
      <c r="AV38" s="67">
        <v>30</v>
      </c>
      <c r="AW38" s="67">
        <f t="shared" si="9"/>
        <v>85</v>
      </c>
      <c r="AX38" s="55" t="str">
        <f t="shared" si="2"/>
        <v>DISMINUYE DOS PUNTOS</v>
      </c>
      <c r="AY38" s="56">
        <f t="shared" si="12"/>
        <v>3</v>
      </c>
      <c r="AZ38" s="56" t="str">
        <f t="shared" si="3"/>
        <v>RARA VEZ</v>
      </c>
      <c r="BA38" s="66">
        <f t="shared" si="4"/>
        <v>1</v>
      </c>
      <c r="BB38" s="104" t="str">
        <f t="shared" si="5"/>
        <v>CATASTRÓFICO</v>
      </c>
      <c r="BC38" s="56">
        <f t="shared" si="6"/>
        <v>5</v>
      </c>
      <c r="BD38" s="112" t="str">
        <f>IFERROR(VLOOKUP(CONCATENATE(BA38,BC38),'Fórmulas '!$J$47:$K$71,2,),"")</f>
        <v>ALTO</v>
      </c>
      <c r="BE38" s="69">
        <f t="shared" si="11"/>
        <v>5</v>
      </c>
      <c r="BF38" s="67" t="s">
        <v>72</v>
      </c>
      <c r="BG38" s="67" t="s">
        <v>221</v>
      </c>
      <c r="BH38" s="73" t="s">
        <v>1016</v>
      </c>
      <c r="BI38" s="72" t="s">
        <v>1017</v>
      </c>
      <c r="BJ38" s="72" t="s">
        <v>960</v>
      </c>
      <c r="BK38" s="57" t="s">
        <v>751</v>
      </c>
      <c r="BL38" s="200" t="s">
        <v>960</v>
      </c>
      <c r="BM38" s="200" t="s">
        <v>1009</v>
      </c>
      <c r="BN38" s="72"/>
      <c r="BO38" s="72"/>
      <c r="BP38" s="72"/>
      <c r="BQ38" s="72"/>
      <c r="BR38" s="70"/>
    </row>
    <row r="39" spans="1:70" ht="210" hidden="1" x14ac:dyDescent="0.25">
      <c r="A39" s="69" t="s">
        <v>615</v>
      </c>
      <c r="B39" s="58" t="str">
        <f>VLOOKUP(A39,'Fórmulas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9" s="50" t="str">
        <f>VLOOKUP(A39,'Fórmulas '!$F$47:$G$66,2,FALSE)</f>
        <v>Coordinador de Infraestructura Física</v>
      </c>
      <c r="D39" s="71" t="s">
        <v>1018</v>
      </c>
      <c r="E39" s="67" t="s">
        <v>268</v>
      </c>
      <c r="F39" s="67" t="s">
        <v>268</v>
      </c>
      <c r="G39" s="69" t="s">
        <v>268</v>
      </c>
      <c r="H39" s="69" t="s">
        <v>268</v>
      </c>
      <c r="I39" s="69" t="s">
        <v>737</v>
      </c>
      <c r="J39" s="72" t="s">
        <v>1019</v>
      </c>
      <c r="K39" s="73" t="s">
        <v>1020</v>
      </c>
      <c r="L39" s="67" t="s">
        <v>73</v>
      </c>
      <c r="M39" s="67" t="s">
        <v>268</v>
      </c>
      <c r="N39" s="67" t="s">
        <v>268</v>
      </c>
      <c r="O39" s="67" t="s">
        <v>268</v>
      </c>
      <c r="P39" s="67" t="s">
        <v>268</v>
      </c>
      <c r="Q39" s="67" t="s">
        <v>73</v>
      </c>
      <c r="R39" s="67" t="s">
        <v>268</v>
      </c>
      <c r="S39" s="67" t="s">
        <v>73</v>
      </c>
      <c r="T39" s="67" t="s">
        <v>73</v>
      </c>
      <c r="U39" s="67" t="s">
        <v>268</v>
      </c>
      <c r="V39" s="67" t="s">
        <v>268</v>
      </c>
      <c r="W39" s="67" t="s">
        <v>268</v>
      </c>
      <c r="X39" s="67" t="s">
        <v>268</v>
      </c>
      <c r="Y39" s="67" t="s">
        <v>268</v>
      </c>
      <c r="Z39" s="67" t="s">
        <v>268</v>
      </c>
      <c r="AA39" s="67" t="s">
        <v>73</v>
      </c>
      <c r="AB39" s="67" t="s">
        <v>268</v>
      </c>
      <c r="AC39" s="67" t="s">
        <v>268</v>
      </c>
      <c r="AD39" s="67" t="s">
        <v>73</v>
      </c>
      <c r="AE39" s="56">
        <f t="shared" si="1"/>
        <v>13</v>
      </c>
      <c r="AF39" s="67" t="s">
        <v>740</v>
      </c>
      <c r="AG39" s="56">
        <f>IFERROR(VLOOKUP(AF39,'Fórmulas '!$B$26:$C$30,2,0),"")</f>
        <v>3</v>
      </c>
      <c r="AH39" s="56" t="str">
        <f t="shared" si="8"/>
        <v>CATASTRÓFICO</v>
      </c>
      <c r="AI39" s="66">
        <f>+IFERROR(VLOOKUP(AH39,'Fórmulas '!$E$28:$F$30,2,),"")</f>
        <v>5</v>
      </c>
      <c r="AJ39" s="67" t="str">
        <f>IFERROR(VLOOKUP(CONCATENATE(AG39,AI39),'Fórmulas '!$J$47:$K$71,2,),"")</f>
        <v>EXTREMO</v>
      </c>
      <c r="AK39" s="71" t="s">
        <v>1021</v>
      </c>
      <c r="AL39" s="72" t="s">
        <v>1022</v>
      </c>
      <c r="AM39" s="72" t="s">
        <v>1023</v>
      </c>
      <c r="AN39" s="74" t="s">
        <v>65</v>
      </c>
      <c r="AO39" s="67" t="s">
        <v>66</v>
      </c>
      <c r="AP39" s="67">
        <v>15</v>
      </c>
      <c r="AQ39" s="67">
        <v>5</v>
      </c>
      <c r="AR39" s="67">
        <v>0</v>
      </c>
      <c r="AS39" s="67">
        <v>10</v>
      </c>
      <c r="AT39" s="67">
        <v>15</v>
      </c>
      <c r="AU39" s="67">
        <v>10</v>
      </c>
      <c r="AV39" s="67">
        <v>30</v>
      </c>
      <c r="AW39" s="67">
        <f t="shared" si="9"/>
        <v>85</v>
      </c>
      <c r="AX39" s="122" t="str">
        <f t="shared" si="2"/>
        <v>DISMINUYE DOS PUNTOS</v>
      </c>
      <c r="AY39" s="56">
        <f t="shared" si="12"/>
        <v>3</v>
      </c>
      <c r="AZ39" s="56" t="str">
        <f t="shared" si="3"/>
        <v>RARA VEZ</v>
      </c>
      <c r="BA39" s="66">
        <f t="shared" si="4"/>
        <v>1</v>
      </c>
      <c r="BB39" s="104" t="str">
        <f t="shared" si="5"/>
        <v>CATASTRÓFICO</v>
      </c>
      <c r="BC39" s="56">
        <f t="shared" si="6"/>
        <v>5</v>
      </c>
      <c r="BD39" s="104" t="str">
        <f>IFERROR(VLOOKUP(CONCATENATE(BA39,BC39),'Fórmulas '!$J$47:$K$71,2,),"")</f>
        <v>ALTO</v>
      </c>
      <c r="BE39" s="69">
        <f t="shared" si="11"/>
        <v>5</v>
      </c>
      <c r="BF39" s="67" t="s">
        <v>72</v>
      </c>
      <c r="BG39" s="67" t="s">
        <v>142</v>
      </c>
      <c r="BH39" s="73" t="s">
        <v>1024</v>
      </c>
      <c r="BI39" s="72" t="s">
        <v>1025</v>
      </c>
      <c r="BJ39" s="72" t="s">
        <v>960</v>
      </c>
      <c r="BK39" s="9" t="s">
        <v>751</v>
      </c>
      <c r="BL39" s="200" t="s">
        <v>960</v>
      </c>
      <c r="BM39" s="200" t="s">
        <v>1009</v>
      </c>
      <c r="BN39" s="72"/>
      <c r="BO39" s="72"/>
      <c r="BP39" s="72"/>
      <c r="BQ39" s="72"/>
      <c r="BR39" s="70"/>
    </row>
    <row r="40" spans="1:70" ht="240" hidden="1" x14ac:dyDescent="0.25">
      <c r="A40" s="77" t="s">
        <v>641</v>
      </c>
      <c r="B40" s="58" t="str">
        <f>VLOOKUP(A40,'Fórmulas '!$B$47:$C$66,2,FALSE)</f>
        <v>Asegurar un ambiente de control que le permita a la entidad disponer de las condiciones mínimas para el ejercicio del control interno fundamentada en la información, el control y la evaluación, para la toma de decisiones y la mejora continua.</v>
      </c>
      <c r="C40" s="50" t="str">
        <f>VLOOKUP(A40,'Fórmulas '!$F$47:$G$66,2,FALSE)</f>
        <v>Jefe de Control Interno</v>
      </c>
      <c r="D40" s="71" t="s">
        <v>1026</v>
      </c>
      <c r="E40" s="63" t="s">
        <v>268</v>
      </c>
      <c r="F40" s="63" t="s">
        <v>268</v>
      </c>
      <c r="G40" s="63" t="s">
        <v>268</v>
      </c>
      <c r="H40" s="63" t="s">
        <v>268</v>
      </c>
      <c r="I40" s="63" t="s">
        <v>737</v>
      </c>
      <c r="J40" s="71" t="s">
        <v>1027</v>
      </c>
      <c r="K40" s="71" t="s">
        <v>1028</v>
      </c>
      <c r="L40" s="63" t="s">
        <v>268</v>
      </c>
      <c r="M40" s="63" t="s">
        <v>268</v>
      </c>
      <c r="N40" s="63" t="s">
        <v>73</v>
      </c>
      <c r="O40" s="63" t="s">
        <v>73</v>
      </c>
      <c r="P40" s="63" t="s">
        <v>268</v>
      </c>
      <c r="Q40" s="63" t="s">
        <v>268</v>
      </c>
      <c r="R40" s="63" t="s">
        <v>268</v>
      </c>
      <c r="S40" s="63" t="s">
        <v>73</v>
      </c>
      <c r="T40" s="63" t="s">
        <v>268</v>
      </c>
      <c r="U40" s="63" t="s">
        <v>268</v>
      </c>
      <c r="V40" s="63" t="s">
        <v>268</v>
      </c>
      <c r="W40" s="63" t="s">
        <v>268</v>
      </c>
      <c r="X40" s="63" t="s">
        <v>268</v>
      </c>
      <c r="Y40" s="63" t="s">
        <v>268</v>
      </c>
      <c r="Z40" s="63" t="s">
        <v>268</v>
      </c>
      <c r="AA40" s="63" t="s">
        <v>73</v>
      </c>
      <c r="AB40" s="63" t="s">
        <v>268</v>
      </c>
      <c r="AC40" s="63" t="s">
        <v>73</v>
      </c>
      <c r="AD40" s="63" t="s">
        <v>73</v>
      </c>
      <c r="AE40" s="56">
        <f t="shared" si="1"/>
        <v>13</v>
      </c>
      <c r="AF40" s="63" t="s">
        <v>759</v>
      </c>
      <c r="AG40" s="56">
        <f>IFERROR(VLOOKUP(AF40,'Fórmulas '!$B$26:$C$30,2,0),"")</f>
        <v>1</v>
      </c>
      <c r="AH40" s="56" t="str">
        <f t="shared" si="8"/>
        <v>CATASTRÓFICO</v>
      </c>
      <c r="AI40" s="66">
        <f>+IFERROR(VLOOKUP(AH40,'Fórmulas '!$E$28:$F$30,2,),"")</f>
        <v>5</v>
      </c>
      <c r="AJ40" s="67" t="str">
        <f>IFERROR(VLOOKUP(CONCATENATE(AG40,AI40),'Fórmulas '!$J$47:$K$71,2,),"")</f>
        <v>ALTO</v>
      </c>
      <c r="AK40" s="71" t="s">
        <v>1029</v>
      </c>
      <c r="AL40" s="50" t="s">
        <v>1030</v>
      </c>
      <c r="AM40" s="65" t="s">
        <v>1031</v>
      </c>
      <c r="AN40" s="63" t="s">
        <v>65</v>
      </c>
      <c r="AO40" s="63" t="s">
        <v>66</v>
      </c>
      <c r="AP40" s="63">
        <v>15</v>
      </c>
      <c r="AQ40" s="63">
        <v>5</v>
      </c>
      <c r="AR40" s="63">
        <v>0</v>
      </c>
      <c r="AS40" s="63">
        <v>10</v>
      </c>
      <c r="AT40" s="63">
        <v>15</v>
      </c>
      <c r="AU40" s="63">
        <v>10</v>
      </c>
      <c r="AV40" s="63">
        <v>30</v>
      </c>
      <c r="AW40" s="63">
        <f t="shared" si="9"/>
        <v>85</v>
      </c>
      <c r="AX40" s="122" t="str">
        <f t="shared" si="2"/>
        <v>DISMINUYE DOS PUNTOS</v>
      </c>
      <c r="AY40" s="56">
        <f t="shared" si="12"/>
        <v>1</v>
      </c>
      <c r="AZ40" s="56" t="str">
        <f t="shared" si="3"/>
        <v>RARA VEZ</v>
      </c>
      <c r="BA40" s="66">
        <f t="shared" si="4"/>
        <v>1</v>
      </c>
      <c r="BB40" s="64" t="str">
        <f t="shared" si="5"/>
        <v>CATASTRÓFICO</v>
      </c>
      <c r="BC40" s="181">
        <f t="shared" si="6"/>
        <v>5</v>
      </c>
      <c r="BD40" s="64" t="str">
        <f>IFERROR(VLOOKUP(CONCATENATE(BA40,BC40),'Fórmulas '!$J$47:$K$71,2,),"")</f>
        <v>ALTO</v>
      </c>
      <c r="BE40" s="63">
        <f>IFERROR(BA40*BC40,"")</f>
        <v>5</v>
      </c>
      <c r="BF40" s="63" t="s">
        <v>72</v>
      </c>
      <c r="BG40" s="63" t="s">
        <v>262</v>
      </c>
      <c r="BH40" s="76" t="s">
        <v>1032</v>
      </c>
      <c r="BI40" s="76" t="s">
        <v>1033</v>
      </c>
      <c r="BJ40" s="76" t="s">
        <v>1034</v>
      </c>
      <c r="BK40" s="77" t="s">
        <v>1035</v>
      </c>
      <c r="BL40" s="204" t="s">
        <v>1036</v>
      </c>
      <c r="BM40" s="507" t="s">
        <v>1035</v>
      </c>
      <c r="BN40" s="76"/>
      <c r="BO40" s="77"/>
      <c r="BP40" s="77" t="s">
        <v>1037</v>
      </c>
      <c r="BQ40" s="77" t="s">
        <v>1038</v>
      </c>
      <c r="BR40" s="77"/>
    </row>
    <row r="41" spans="1:70" ht="172.9" hidden="1" customHeight="1" x14ac:dyDescent="0.25">
      <c r="A41" s="50" t="s">
        <v>477</v>
      </c>
      <c r="B41" s="58" t="str">
        <f>VLOOKUP(A41,'Fórmulas '!$B$47:$C$66,2,FALSE)</f>
        <v>Asegurar que la Plataforma TIC esté disponible, funcional, optimizada y actualizada para que satisfaga las necesidades de los procesos de la entidad.</v>
      </c>
      <c r="C41" s="50" t="str">
        <f>VLOOKUP(A41,'Fórmulas '!$F$47:$G$66,2,FALSE)</f>
        <v>Jefe de Oficina de Sistemas</v>
      </c>
      <c r="D41" s="92" t="s">
        <v>1039</v>
      </c>
      <c r="E41" s="10" t="s">
        <v>785</v>
      </c>
      <c r="F41" s="10" t="s">
        <v>785</v>
      </c>
      <c r="G41" s="10" t="s">
        <v>785</v>
      </c>
      <c r="H41" s="10" t="s">
        <v>785</v>
      </c>
      <c r="I41" s="10" t="s">
        <v>737</v>
      </c>
      <c r="J41" s="93" t="s">
        <v>1040</v>
      </c>
      <c r="K41" s="51" t="s">
        <v>1041</v>
      </c>
      <c r="L41" s="10" t="s">
        <v>785</v>
      </c>
      <c r="M41" s="10" t="s">
        <v>785</v>
      </c>
      <c r="N41" s="10" t="s">
        <v>785</v>
      </c>
      <c r="O41" s="10" t="s">
        <v>758</v>
      </c>
      <c r="P41" s="10" t="s">
        <v>785</v>
      </c>
      <c r="Q41" s="10" t="s">
        <v>785</v>
      </c>
      <c r="R41" s="10" t="s">
        <v>758</v>
      </c>
      <c r="S41" s="10" t="s">
        <v>758</v>
      </c>
      <c r="T41" s="10" t="s">
        <v>785</v>
      </c>
      <c r="U41" s="10" t="s">
        <v>785</v>
      </c>
      <c r="V41" s="10" t="s">
        <v>785</v>
      </c>
      <c r="W41" s="10" t="s">
        <v>785</v>
      </c>
      <c r="X41" s="10" t="s">
        <v>758</v>
      </c>
      <c r="Y41" s="10" t="s">
        <v>785</v>
      </c>
      <c r="Z41" s="10" t="s">
        <v>758</v>
      </c>
      <c r="AA41" s="10" t="s">
        <v>758</v>
      </c>
      <c r="AB41" s="10" t="s">
        <v>758</v>
      </c>
      <c r="AC41" s="10" t="s">
        <v>758</v>
      </c>
      <c r="AD41" s="10" t="s">
        <v>758</v>
      </c>
      <c r="AE41" s="56">
        <f t="shared" si="1"/>
        <v>10</v>
      </c>
      <c r="AF41" s="97" t="s">
        <v>740</v>
      </c>
      <c r="AG41" s="56">
        <f>IFERROR(VLOOKUP(AF41,'Fórmulas '!$B$26:$C$30,2,0),"")</f>
        <v>3</v>
      </c>
      <c r="AH41" s="56" t="str">
        <f t="shared" si="8"/>
        <v>MAYOR</v>
      </c>
      <c r="AI41" s="66">
        <f>+IFERROR(VLOOKUP(AH41,'Fórmulas '!$E$28:$F$30,2,),"")</f>
        <v>4</v>
      </c>
      <c r="AJ41" s="67" t="str">
        <f>IFERROR(VLOOKUP(CONCATENATE(AG41,AI41),'Fórmulas '!$J$47:$K$71,2,),"")</f>
        <v>EXTREMO</v>
      </c>
      <c r="AK41" s="110" t="s">
        <v>1042</v>
      </c>
      <c r="AL41" s="61" t="s">
        <v>1043</v>
      </c>
      <c r="AM41" s="61" t="s">
        <v>1044</v>
      </c>
      <c r="AN41" s="10" t="s">
        <v>1045</v>
      </c>
      <c r="AO41" s="10" t="s">
        <v>778</v>
      </c>
      <c r="AP41" s="10">
        <v>15</v>
      </c>
      <c r="AQ41" s="10">
        <v>5</v>
      </c>
      <c r="AR41" s="10">
        <v>15</v>
      </c>
      <c r="AS41" s="10">
        <v>10</v>
      </c>
      <c r="AT41" s="10">
        <v>15</v>
      </c>
      <c r="AU41" s="10">
        <v>0</v>
      </c>
      <c r="AV41" s="10">
        <v>30</v>
      </c>
      <c r="AW41" s="10">
        <f t="shared" si="9"/>
        <v>90</v>
      </c>
      <c r="AX41" s="122" t="str">
        <f t="shared" si="2"/>
        <v>DISMINUYE DOS PUNTOS</v>
      </c>
      <c r="AY41" s="56">
        <f t="shared" si="12"/>
        <v>3</v>
      </c>
      <c r="AZ41" s="56" t="str">
        <f t="shared" si="3"/>
        <v>RARA VEZ</v>
      </c>
      <c r="BA41" s="66">
        <f t="shared" si="4"/>
        <v>1</v>
      </c>
      <c r="BB41" s="104" t="str">
        <f t="shared" si="5"/>
        <v>MAYOR</v>
      </c>
      <c r="BC41" s="109">
        <f t="shared" si="6"/>
        <v>4</v>
      </c>
      <c r="BD41" s="104" t="str">
        <f>IFERROR(VLOOKUP(CONCATENATE(BA41,BC41),'Fórmulas '!$J$47:$K$71,2,),"")</f>
        <v>ALTO</v>
      </c>
      <c r="BE41" s="66">
        <f>IFERROR(BC41*BA41,"")</f>
        <v>4</v>
      </c>
      <c r="BF41" s="66" t="s">
        <v>72</v>
      </c>
      <c r="BG41" s="66" t="s">
        <v>1046</v>
      </c>
      <c r="BH41" s="58" t="s">
        <v>1047</v>
      </c>
      <c r="BI41" s="58" t="s">
        <v>1048</v>
      </c>
      <c r="BJ41" s="58" t="s">
        <v>1049</v>
      </c>
      <c r="BK41" s="190" t="s">
        <v>751</v>
      </c>
      <c r="BL41" s="201"/>
      <c r="BM41" s="508"/>
      <c r="BN41" s="58"/>
      <c r="BO41" s="102"/>
      <c r="BP41" s="58"/>
      <c r="BQ41" s="203"/>
      <c r="BR41" s="187"/>
    </row>
    <row r="42" spans="1:70" ht="144" hidden="1" customHeight="1" x14ac:dyDescent="0.25">
      <c r="A42" s="50" t="s">
        <v>477</v>
      </c>
      <c r="B42" s="58" t="str">
        <f>VLOOKUP(A42,'Fórmulas '!$B$47:$C$66,2,FALSE)</f>
        <v>Asegurar que la Plataforma TIC esté disponible, funcional, optimizada y actualizada para que satisfaga las necesidades de los procesos de la entidad.</v>
      </c>
      <c r="C42" s="50" t="str">
        <f>VLOOKUP(A42,'Fórmulas '!$F$47:$G$66,2,FALSE)</f>
        <v>Jefe de Oficina de Sistemas</v>
      </c>
      <c r="D42" s="92" t="s">
        <v>1050</v>
      </c>
      <c r="E42" s="10" t="s">
        <v>785</v>
      </c>
      <c r="F42" s="10" t="s">
        <v>785</v>
      </c>
      <c r="G42" s="10" t="s">
        <v>785</v>
      </c>
      <c r="H42" s="10" t="s">
        <v>785</v>
      </c>
      <c r="I42" s="10" t="s">
        <v>737</v>
      </c>
      <c r="J42" s="93" t="s">
        <v>1051</v>
      </c>
      <c r="K42" s="51" t="s">
        <v>1052</v>
      </c>
      <c r="L42" s="10" t="s">
        <v>785</v>
      </c>
      <c r="M42" s="10" t="s">
        <v>785</v>
      </c>
      <c r="N42" s="10" t="s">
        <v>785</v>
      </c>
      <c r="O42" s="10" t="s">
        <v>758</v>
      </c>
      <c r="P42" s="10" t="s">
        <v>785</v>
      </c>
      <c r="Q42" s="10" t="s">
        <v>785</v>
      </c>
      <c r="R42" s="10" t="s">
        <v>758</v>
      </c>
      <c r="S42" s="10" t="s">
        <v>758</v>
      </c>
      <c r="T42" s="10" t="s">
        <v>785</v>
      </c>
      <c r="U42" s="10" t="s">
        <v>785</v>
      </c>
      <c r="V42" s="10" t="s">
        <v>785</v>
      </c>
      <c r="W42" s="10" t="s">
        <v>785</v>
      </c>
      <c r="X42" s="10" t="s">
        <v>758</v>
      </c>
      <c r="Y42" s="10" t="s">
        <v>785</v>
      </c>
      <c r="Z42" s="10" t="s">
        <v>758</v>
      </c>
      <c r="AA42" s="10" t="s">
        <v>758</v>
      </c>
      <c r="AB42" s="10" t="s">
        <v>758</v>
      </c>
      <c r="AC42" s="10" t="s">
        <v>758</v>
      </c>
      <c r="AD42" s="10" t="s">
        <v>758</v>
      </c>
      <c r="AE42" s="56">
        <f t="shared" si="1"/>
        <v>10</v>
      </c>
      <c r="AF42" s="97" t="s">
        <v>774</v>
      </c>
      <c r="AG42" s="56">
        <f>IFERROR(VLOOKUP(AF42,'Fórmulas '!$B$26:$C$30,2,0),"")</f>
        <v>2</v>
      </c>
      <c r="AH42" s="56" t="str">
        <f t="shared" si="8"/>
        <v>MAYOR</v>
      </c>
      <c r="AI42" s="66">
        <f>+IFERROR(VLOOKUP(AH42,'Fórmulas '!$E$28:$F$30,2,),"")</f>
        <v>4</v>
      </c>
      <c r="AJ42" s="67" t="str">
        <f>IFERROR(VLOOKUP(CONCATENATE(AG42,AI42),'Fórmulas '!$J$47:$K$71,2,),"")</f>
        <v>ALTO</v>
      </c>
      <c r="AK42" s="110" t="s">
        <v>1053</v>
      </c>
      <c r="AL42" s="61" t="s">
        <v>1054</v>
      </c>
      <c r="AM42" s="61" t="s">
        <v>1055</v>
      </c>
      <c r="AN42" s="10" t="s">
        <v>1045</v>
      </c>
      <c r="AO42" s="10" t="s">
        <v>778</v>
      </c>
      <c r="AP42" s="10">
        <v>15</v>
      </c>
      <c r="AQ42" s="10">
        <v>5</v>
      </c>
      <c r="AR42" s="10">
        <v>15</v>
      </c>
      <c r="AS42" s="10">
        <v>10</v>
      </c>
      <c r="AT42" s="10">
        <v>15</v>
      </c>
      <c r="AU42" s="10">
        <v>0</v>
      </c>
      <c r="AV42" s="10">
        <v>30</v>
      </c>
      <c r="AW42" s="10">
        <f t="shared" si="9"/>
        <v>90</v>
      </c>
      <c r="AX42" s="122" t="str">
        <f t="shared" si="2"/>
        <v>DISMINUYE DOS PUNTOS</v>
      </c>
      <c r="AY42" s="56">
        <f t="shared" si="12"/>
        <v>2</v>
      </c>
      <c r="AZ42" s="56" t="str">
        <f t="shared" si="3"/>
        <v>RARA VEZ</v>
      </c>
      <c r="BA42" s="66">
        <f t="shared" si="4"/>
        <v>1</v>
      </c>
      <c r="BB42" s="104" t="str">
        <f t="shared" si="5"/>
        <v>MAYOR</v>
      </c>
      <c r="BC42" s="56">
        <f t="shared" si="6"/>
        <v>4</v>
      </c>
      <c r="BD42" s="104" t="str">
        <f>IFERROR(VLOOKUP(CONCATENATE(BA42,BC42),'Fórmulas '!$J$47:$K$71,2,),"")</f>
        <v>ALTO</v>
      </c>
      <c r="BE42" s="10">
        <f>IFERROR(BC42*BA42,"")</f>
        <v>4</v>
      </c>
      <c r="BF42" s="10" t="s">
        <v>72</v>
      </c>
      <c r="BG42" s="10" t="s">
        <v>302</v>
      </c>
      <c r="BH42" s="51" t="s">
        <v>1056</v>
      </c>
      <c r="BI42" s="51" t="s">
        <v>1057</v>
      </c>
      <c r="BJ42" s="51" t="s">
        <v>1049</v>
      </c>
      <c r="BK42" s="9" t="s">
        <v>751</v>
      </c>
      <c r="BL42" s="202" t="s">
        <v>1058</v>
      </c>
      <c r="BM42" s="509"/>
      <c r="BN42" s="51"/>
      <c r="BO42" s="61"/>
      <c r="BP42" s="51"/>
      <c r="BQ42" s="98"/>
      <c r="BR42" s="11"/>
    </row>
    <row r="43" spans="1:70" ht="154.9" hidden="1" customHeight="1" x14ac:dyDescent="0.25">
      <c r="A43" s="50" t="s">
        <v>477</v>
      </c>
      <c r="B43" s="58" t="str">
        <f>VLOOKUP(A43,'Fórmulas '!$B$47:$C$66,2,FALSE)</f>
        <v>Asegurar que la Plataforma TIC esté disponible, funcional, optimizada y actualizada para que satisfaga las necesidades de los procesos de la entidad.</v>
      </c>
      <c r="C43" s="50" t="str">
        <f>VLOOKUP(A43,'Fórmulas '!$F$47:$G$66,2,FALSE)</f>
        <v>Jefe de Oficina de Sistemas</v>
      </c>
      <c r="D43" s="92" t="s">
        <v>1059</v>
      </c>
      <c r="E43" s="10" t="s">
        <v>785</v>
      </c>
      <c r="F43" s="10" t="s">
        <v>785</v>
      </c>
      <c r="G43" s="10" t="s">
        <v>785</v>
      </c>
      <c r="H43" s="10" t="s">
        <v>785</v>
      </c>
      <c r="I43" s="10" t="s">
        <v>737</v>
      </c>
      <c r="J43" s="93" t="s">
        <v>1060</v>
      </c>
      <c r="K43" s="51" t="s">
        <v>1061</v>
      </c>
      <c r="L43" s="10" t="s">
        <v>785</v>
      </c>
      <c r="M43" s="10" t="s">
        <v>785</v>
      </c>
      <c r="N43" s="10" t="s">
        <v>785</v>
      </c>
      <c r="O43" s="10" t="s">
        <v>758</v>
      </c>
      <c r="P43" s="10" t="s">
        <v>758</v>
      </c>
      <c r="Q43" s="10" t="s">
        <v>785</v>
      </c>
      <c r="R43" s="10" t="s">
        <v>758</v>
      </c>
      <c r="S43" s="10" t="s">
        <v>758</v>
      </c>
      <c r="T43" s="10" t="s">
        <v>785</v>
      </c>
      <c r="U43" s="10" t="s">
        <v>785</v>
      </c>
      <c r="V43" s="10" t="s">
        <v>785</v>
      </c>
      <c r="W43" s="10" t="s">
        <v>785</v>
      </c>
      <c r="X43" s="10" t="s">
        <v>785</v>
      </c>
      <c r="Y43" s="10" t="s">
        <v>785</v>
      </c>
      <c r="Z43" s="10" t="s">
        <v>758</v>
      </c>
      <c r="AA43" s="10" t="s">
        <v>758</v>
      </c>
      <c r="AB43" s="10" t="s">
        <v>758</v>
      </c>
      <c r="AC43" s="10" t="s">
        <v>758</v>
      </c>
      <c r="AD43" s="10" t="s">
        <v>758</v>
      </c>
      <c r="AE43" s="56">
        <f t="shared" si="1"/>
        <v>10</v>
      </c>
      <c r="AF43" s="97" t="s">
        <v>740</v>
      </c>
      <c r="AG43" s="56">
        <f>IFERROR(VLOOKUP(AF43,'Fórmulas '!$B$26:$C$30,2,0),"")</f>
        <v>3</v>
      </c>
      <c r="AH43" s="56" t="str">
        <f t="shared" si="8"/>
        <v>MAYOR</v>
      </c>
      <c r="AI43" s="66">
        <f>+IFERROR(VLOOKUP(AH43,'Fórmulas '!$E$28:$F$30,2,),"")</f>
        <v>4</v>
      </c>
      <c r="AJ43" s="67" t="str">
        <f>IFERROR(VLOOKUP(CONCATENATE(AG43,AI43),'Fórmulas '!$J$47:$K$71,2,),"")</f>
        <v>EXTREMO</v>
      </c>
      <c r="AK43" s="110" t="s">
        <v>1062</v>
      </c>
      <c r="AL43" s="61" t="s">
        <v>1063</v>
      </c>
      <c r="AM43" s="61" t="s">
        <v>1064</v>
      </c>
      <c r="AN43" s="10" t="s">
        <v>845</v>
      </c>
      <c r="AO43" s="10" t="s">
        <v>778</v>
      </c>
      <c r="AP43" s="10">
        <v>15</v>
      </c>
      <c r="AQ43" s="10">
        <v>5</v>
      </c>
      <c r="AR43" s="10">
        <v>15</v>
      </c>
      <c r="AS43" s="10">
        <v>10</v>
      </c>
      <c r="AT43" s="10">
        <v>15</v>
      </c>
      <c r="AU43" s="10">
        <v>10</v>
      </c>
      <c r="AV43" s="10">
        <v>30</v>
      </c>
      <c r="AW43" s="10">
        <f t="shared" si="9"/>
        <v>100</v>
      </c>
      <c r="AX43" s="122" t="str">
        <f t="shared" si="2"/>
        <v>DISMINUYE DOS PUNTOS</v>
      </c>
      <c r="AY43" s="56">
        <f t="shared" si="12"/>
        <v>3</v>
      </c>
      <c r="AZ43" s="56" t="str">
        <f t="shared" si="3"/>
        <v>RARA VEZ</v>
      </c>
      <c r="BA43" s="66">
        <f t="shared" si="4"/>
        <v>1</v>
      </c>
      <c r="BB43" s="104" t="str">
        <f t="shared" si="5"/>
        <v>MAYOR</v>
      </c>
      <c r="BC43" s="56">
        <f t="shared" si="6"/>
        <v>4</v>
      </c>
      <c r="BD43" s="104" t="str">
        <f>IFERROR(VLOOKUP(CONCATENATE(BA43,BC43),'Fórmulas '!$J$47:$K$71,2,),"")</f>
        <v>ALTO</v>
      </c>
      <c r="BE43" s="10">
        <f>IFERROR(BC43*BA43,"")</f>
        <v>4</v>
      </c>
      <c r="BF43" s="10" t="s">
        <v>72</v>
      </c>
      <c r="BG43" s="10" t="s">
        <v>183</v>
      </c>
      <c r="BH43" s="51" t="s">
        <v>1065</v>
      </c>
      <c r="BI43" s="51" t="s">
        <v>1066</v>
      </c>
      <c r="BJ43" s="51" t="s">
        <v>1067</v>
      </c>
      <c r="BK43" s="9" t="s">
        <v>751</v>
      </c>
      <c r="BL43" s="199" t="s">
        <v>1068</v>
      </c>
      <c r="BM43" s="61"/>
      <c r="BN43" s="51"/>
      <c r="BO43" s="61"/>
      <c r="BP43" s="51"/>
      <c r="BQ43" s="98"/>
      <c r="BR43" s="11"/>
    </row>
    <row r="44" spans="1:70" ht="150" hidden="1" x14ac:dyDescent="0.25">
      <c r="A44" s="50" t="s">
        <v>1069</v>
      </c>
      <c r="B44" s="51" t="e">
        <f>VLOOKUP(A44,'Fórmulas '!$B$47:$C$66,2,FALSE)</f>
        <v>#N/A</v>
      </c>
      <c r="C44" s="50" t="e">
        <f>VLOOKUP(A44,'Fórmulas '!$F$47:$G$66,2,FALSE)</f>
        <v>#N/A</v>
      </c>
      <c r="D44" s="92" t="s">
        <v>1070</v>
      </c>
      <c r="E44" s="10" t="s">
        <v>268</v>
      </c>
      <c r="F44" s="10" t="s">
        <v>785</v>
      </c>
      <c r="G44" s="10" t="s">
        <v>785</v>
      </c>
      <c r="H44" s="10" t="s">
        <v>785</v>
      </c>
      <c r="I44" s="10" t="s">
        <v>737</v>
      </c>
      <c r="J44" s="93" t="s">
        <v>1071</v>
      </c>
      <c r="K44" s="93" t="s">
        <v>1072</v>
      </c>
      <c r="L44" s="10" t="s">
        <v>785</v>
      </c>
      <c r="M44" s="10" t="s">
        <v>785</v>
      </c>
      <c r="N44" s="10" t="s">
        <v>785</v>
      </c>
      <c r="O44" s="10" t="s">
        <v>268</v>
      </c>
      <c r="P44" s="10" t="s">
        <v>268</v>
      </c>
      <c r="Q44" s="10" t="s">
        <v>73</v>
      </c>
      <c r="R44" s="10" t="s">
        <v>268</v>
      </c>
      <c r="S44" s="10" t="s">
        <v>73</v>
      </c>
      <c r="T44" s="10" t="s">
        <v>73</v>
      </c>
      <c r="U44" s="10" t="s">
        <v>268</v>
      </c>
      <c r="V44" s="10" t="s">
        <v>268</v>
      </c>
      <c r="W44" s="10" t="s">
        <v>268</v>
      </c>
      <c r="X44" s="10" t="s">
        <v>268</v>
      </c>
      <c r="Y44" s="10" t="s">
        <v>268</v>
      </c>
      <c r="Z44" s="10" t="s">
        <v>268</v>
      </c>
      <c r="AA44" s="10" t="s">
        <v>73</v>
      </c>
      <c r="AB44" s="10" t="s">
        <v>268</v>
      </c>
      <c r="AC44" s="10" t="s">
        <v>268</v>
      </c>
      <c r="AD44" s="10" t="s">
        <v>73</v>
      </c>
      <c r="AE44" s="56">
        <f t="shared" si="1"/>
        <v>14</v>
      </c>
      <c r="AF44" s="97" t="s">
        <v>789</v>
      </c>
      <c r="AG44" s="56">
        <f>IFERROR(VLOOKUP(AF44,'Fórmulas '!$B$26:$C$30,2,0),"")</f>
        <v>4</v>
      </c>
      <c r="AH44" s="56" t="str">
        <f t="shared" si="8"/>
        <v>CATASTRÓFICO</v>
      </c>
      <c r="AI44" s="66">
        <f>+IFERROR(VLOOKUP(AH44,'Fórmulas '!$E$28:$F$30,2,),"")</f>
        <v>5</v>
      </c>
      <c r="AJ44" s="67" t="str">
        <f>IFERROR(VLOOKUP(CONCATENATE(AG44,AI44),'Fórmulas '!$J$47:$K$71,2,),"")</f>
        <v>EXTREMO</v>
      </c>
      <c r="AK44" s="188" t="s">
        <v>1073</v>
      </c>
      <c r="AL44" s="186" t="s">
        <v>1074</v>
      </c>
      <c r="AM44" s="186" t="s">
        <v>1075</v>
      </c>
      <c r="AN44" s="10" t="s">
        <v>65</v>
      </c>
      <c r="AO44" s="10" t="s">
        <v>66</v>
      </c>
      <c r="AP44" s="10">
        <v>0</v>
      </c>
      <c r="AQ44" s="10">
        <v>5</v>
      </c>
      <c r="AR44" s="10">
        <v>0</v>
      </c>
      <c r="AS44" s="10">
        <v>10</v>
      </c>
      <c r="AT44" s="10">
        <v>15</v>
      </c>
      <c r="AU44" s="10">
        <v>0</v>
      </c>
      <c r="AV44" s="10">
        <v>0</v>
      </c>
      <c r="AW44" s="10">
        <f t="shared" si="9"/>
        <v>30</v>
      </c>
      <c r="AX44" s="122" t="str">
        <f t="shared" si="2"/>
        <v>DISMINUYE CERO PUNTOS</v>
      </c>
      <c r="AY44" s="56">
        <f t="shared" si="12"/>
        <v>4</v>
      </c>
      <c r="AZ44" s="56" t="str">
        <f t="shared" si="3"/>
        <v>PROBABLE'</v>
      </c>
      <c r="BA44" s="66">
        <f t="shared" si="4"/>
        <v>4</v>
      </c>
      <c r="BB44" s="104" t="str">
        <f t="shared" si="5"/>
        <v>CATASTRÓFICO</v>
      </c>
      <c r="BC44" s="56">
        <f t="shared" si="6"/>
        <v>5</v>
      </c>
      <c r="BD44" s="104" t="str">
        <f>IFERROR(VLOOKUP(CONCATENATE(BA44,BC44),'Fórmulas '!$J$47:$K$71,2,),"")</f>
        <v>EXTREMO</v>
      </c>
      <c r="BE44" s="10">
        <f>IFERROR(BC44*BA44,"")</f>
        <v>20</v>
      </c>
      <c r="BF44" s="10" t="s">
        <v>72</v>
      </c>
      <c r="BG44" s="10" t="s">
        <v>817</v>
      </c>
      <c r="BH44" s="51" t="s">
        <v>1076</v>
      </c>
      <c r="BI44" s="10" t="s">
        <v>1077</v>
      </c>
      <c r="BJ44" s="10" t="s">
        <v>751</v>
      </c>
      <c r="BK44" s="10" t="s">
        <v>751</v>
      </c>
      <c r="BL44" s="51" t="s">
        <v>1078</v>
      </c>
      <c r="BM44" s="10" t="s">
        <v>751</v>
      </c>
      <c r="BN44" s="11"/>
      <c r="BO44" s="11"/>
      <c r="BP44" s="11"/>
      <c r="BQ44" s="11"/>
      <c r="BR44" s="51" t="s">
        <v>1079</v>
      </c>
    </row>
  </sheetData>
  <autoFilter ref="A11:BJ44" xr:uid="{00000000-0009-0000-0000-000001000000}">
    <filterColumn colId="0">
      <filters>
        <filter val="Apoyo Técnico, Científico y Psicosocial"/>
      </filters>
    </filterColumn>
  </autoFilter>
  <mergeCells count="35">
    <mergeCell ref="BR8:BR11"/>
    <mergeCell ref="BL9:BM9"/>
    <mergeCell ref="BL10:BL11"/>
    <mergeCell ref="BM10:BM11"/>
    <mergeCell ref="BJ8:BM8"/>
    <mergeCell ref="BN9:BO9"/>
    <mergeCell ref="BN10:BN11"/>
    <mergeCell ref="BO10:BO11"/>
    <mergeCell ref="BQ2:BQ5"/>
    <mergeCell ref="BP2:BP5"/>
    <mergeCell ref="BK10:BK11"/>
    <mergeCell ref="BP10:BP11"/>
    <mergeCell ref="BQ10:BQ11"/>
    <mergeCell ref="D2:BO5"/>
    <mergeCell ref="A8:K10"/>
    <mergeCell ref="L8:AJ10"/>
    <mergeCell ref="A2:C5"/>
    <mergeCell ref="BP8:BQ9"/>
    <mergeCell ref="AK9:AO10"/>
    <mergeCell ref="AP9:AX9"/>
    <mergeCell ref="AP10:AV10"/>
    <mergeCell ref="AW10:AX11"/>
    <mergeCell ref="AY10:AY11"/>
    <mergeCell ref="BA10:BA11"/>
    <mergeCell ref="BB10:BB11"/>
    <mergeCell ref="AK8:BE8"/>
    <mergeCell ref="BC10:BC11"/>
    <mergeCell ref="BD10:BD11"/>
    <mergeCell ref="BE10:BE11"/>
    <mergeCell ref="BM40:BM42"/>
    <mergeCell ref="BF10:BF11"/>
    <mergeCell ref="BG10:BG11"/>
    <mergeCell ref="BH10:BH11"/>
    <mergeCell ref="BI10:BI11"/>
    <mergeCell ref="BJ10:BJ11"/>
  </mergeCells>
  <conditionalFormatting sqref="BD12:BD44">
    <cfRule type="containsText" dxfId="77" priority="58" operator="containsText" text="BAJO">
      <formula>NOT(ISERROR(SEARCH("BAJO",BD12)))</formula>
    </cfRule>
    <cfRule type="containsText" dxfId="76" priority="59" operator="containsText" text="MODERADO">
      <formula>NOT(ISERROR(SEARCH("MODERADO",BD12)))</formula>
    </cfRule>
    <cfRule type="containsText" dxfId="75" priority="60" operator="containsText" text="ALTO">
      <formula>NOT(ISERROR(SEARCH("ALTO",BD12)))</formula>
    </cfRule>
    <cfRule type="containsText" dxfId="74" priority="61" operator="containsText" text="EXTREMO">
      <formula>NOT(ISERROR(SEARCH("EXTREMO",BD12)))</formula>
    </cfRule>
  </conditionalFormatting>
  <conditionalFormatting sqref="AJ12:AJ44">
    <cfRule type="containsText" dxfId="73" priority="18" operator="containsText" text="BAJO">
      <formula>NOT(ISERROR(SEARCH("BAJO",AJ12)))</formula>
    </cfRule>
    <cfRule type="containsText" dxfId="72" priority="19" operator="containsText" text="MODERADO">
      <formula>NOT(ISERROR(SEARCH("MODERADO",AJ12)))</formula>
    </cfRule>
    <cfRule type="containsText" dxfId="71" priority="20" operator="containsText" text="ALTO">
      <formula>NOT(ISERROR(SEARCH("ALTO",AJ12)))</formula>
    </cfRule>
    <cfRule type="containsText" dxfId="70" priority="21" operator="containsText" text="EXTREMO">
      <formula>NOT(ISERROR(SEARCH("EXTREMO",AJ12)))</formula>
    </cfRule>
  </conditionalFormatting>
  <conditionalFormatting sqref="AH12:AH44">
    <cfRule type="cellIs" dxfId="69" priority="15" operator="equal">
      <formula>"CATASTRÓFICO"</formula>
    </cfRule>
    <cfRule type="cellIs" dxfId="68" priority="16" operator="equal">
      <formula>"MAYOR"</formula>
    </cfRule>
    <cfRule type="cellIs" dxfId="67" priority="17" operator="equal">
      <formula>"MODERADO"</formula>
    </cfRule>
  </conditionalFormatting>
  <conditionalFormatting sqref="BB12:BB44">
    <cfRule type="containsText" dxfId="66" priority="12" operator="containsText" text="MODERADO">
      <formula>NOT(ISERROR(SEARCH("MODERADO",BB12)))</formula>
    </cfRule>
    <cfRule type="containsText" dxfId="65" priority="13" operator="containsText" text="MAYO">
      <formula>NOT(ISERROR(SEARCH("MAYO",BB12)))</formula>
    </cfRule>
    <cfRule type="containsText" dxfId="64" priority="14" operator="containsText" text="CATASTRÓFICO">
      <formula>NOT(ISERROR(SEARCH("CATASTRÓFICO",BB12)))</formula>
    </cfRule>
  </conditionalFormatting>
  <conditionalFormatting sqref="AZ12:AZ44">
    <cfRule type="containsText" dxfId="63" priority="6" operator="containsText" text="CASI SEGURO">
      <formula>NOT(ISERROR(SEARCH("CASI SEGURO",AZ12)))</formula>
    </cfRule>
    <cfRule type="containsText" dxfId="62" priority="7" operator="containsText" text="PROBABLE'">
      <formula>NOT(ISERROR(SEARCH("PROBABLE'",AZ12)))</formula>
    </cfRule>
    <cfRule type="containsText" dxfId="61" priority="8" operator="containsText" text="POSIBLE">
      <formula>NOT(ISERROR(SEARCH("POSIBLE",AZ12)))</formula>
    </cfRule>
    <cfRule type="containsText" dxfId="60" priority="9" stopIfTrue="1" operator="containsText" text="IMPROBABLE">
      <formula>NOT(ISERROR(SEARCH("IMPROBABLE",AZ12)))</formula>
    </cfRule>
    <cfRule type="containsText" dxfId="59" priority="10" operator="containsText" text="RARA VEZ">
      <formula>NOT(ISERROR(SEARCH("RARA VEZ",AZ12)))</formula>
    </cfRule>
  </conditionalFormatting>
  <conditionalFormatting sqref="AF12:AF44">
    <cfRule type="containsText" dxfId="58" priority="1" operator="containsText" text="CASI SEGURO">
      <formula>NOT(ISERROR(SEARCH("CASI SEGURO",AF12)))</formula>
    </cfRule>
    <cfRule type="containsText" dxfId="57" priority="2" operator="containsText" text="PROBABLE'">
      <formula>NOT(ISERROR(SEARCH("PROBABLE'",AF12)))</formula>
    </cfRule>
    <cfRule type="containsText" dxfId="56" priority="3" operator="containsText" text="POSIBLE">
      <formula>NOT(ISERROR(SEARCH("POSIBLE",AF12)))</formula>
    </cfRule>
    <cfRule type="containsText" dxfId="55" priority="4" operator="containsText" text="IMPROBABLE">
      <formula>NOT(ISERROR(SEARCH("IMPROBABLE",AF12)))</formula>
    </cfRule>
    <cfRule type="containsText" dxfId="54" priority="5" operator="containsText" text="RARA VEZ">
      <formula>NOT(ISERROR(SEARCH("RARA VEZ",AF12)))</formula>
    </cfRule>
  </conditionalFormatting>
  <dataValidations count="1">
    <dataValidation type="list" allowBlank="1" showInputMessage="1" showErrorMessage="1" sqref="AR45:AR1048576" xr:uid="{00000000-0002-0000-0100-000000000000}">
      <formula1>#REF!</formula1>
    </dataValidation>
  </dataValidations>
  <pageMargins left="0.23622047244094491" right="0.23622047244094491" top="0.74803149606299213" bottom="0.74803149606299213" header="0.31496062992125984" footer="0.31496062992125984"/>
  <pageSetup paperSize="5" scale="10" orientation="landscape"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1333500</xdr:colOff>
                <xdr:row>1</xdr:row>
                <xdr:rowOff>57150</xdr:rowOff>
              </from>
              <to>
                <xdr:col>2</xdr:col>
                <xdr:colOff>85725</xdr:colOff>
                <xdr:row>4</xdr:row>
                <xdr:rowOff>304800</xdr:rowOff>
              </to>
            </anchor>
          </objectPr>
        </oleObject>
      </mc:Choice>
      <mc:Fallback>
        <oleObject progId="PBrush" shapeId="2049" r:id="rId4"/>
      </mc:Fallback>
    </mc:AlternateContent>
  </oleObjects>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100-000001000000}">
          <x14:formula1>
            <xm:f>'Fórmulas '!$AA$5:$AA$6</xm:f>
          </x14:formula1>
          <xm:sqref>G12:H44 L12:AD1048576 E12:E1048576</xm:sqref>
        </x14:dataValidation>
        <x14:dataValidation type="list" allowBlank="1" showInputMessage="1" showErrorMessage="1" xr:uid="{00000000-0002-0000-0100-000002000000}">
          <x14:formula1>
            <xm:f>'Fórmulas '!$Q$5:$Q$7</xm:f>
          </x14:formula1>
          <xm:sqref>AO12:AO1048576</xm:sqref>
        </x14:dataValidation>
        <x14:dataValidation type="list" allowBlank="1" showInputMessage="1" showErrorMessage="1" xr:uid="{00000000-0002-0000-0100-000003000000}">
          <x14:formula1>
            <xm:f>'Fórmulas '!$B$47:$B$67</xm:f>
          </x14:formula1>
          <xm:sqref>A12:A43</xm:sqref>
        </x14:dataValidation>
        <x14:dataValidation type="list" allowBlank="1" showInputMessage="1" showErrorMessage="1" xr:uid="{00000000-0002-0000-0100-000004000000}">
          <x14:formula1>
            <xm:f>$V$5:$V$7+'Fórmulas '!$AA$5:$AA$6</xm:f>
          </x14:formula1>
          <xm:sqref>F12:F44</xm:sqref>
        </x14:dataValidation>
        <x14:dataValidation type="list" allowBlank="1" showInputMessage="1" showErrorMessage="1" xr:uid="{00000000-0002-0000-0100-000005000000}">
          <x14:formula1>
            <xm:f>'Fórmulas '!$M$13</xm:f>
          </x14:formula1>
          <xm:sqref>I12:I44</xm:sqref>
        </x14:dataValidation>
        <x14:dataValidation type="list" allowBlank="1" showInputMessage="1" showErrorMessage="1" xr:uid="{00000000-0002-0000-0100-000006000000}">
          <x14:formula1>
            <xm:f>'Fórmulas '!$B$26:$B$30</xm:f>
          </x14:formula1>
          <xm:sqref>AF12:AF44</xm:sqref>
        </x14:dataValidation>
        <x14:dataValidation type="list" allowBlank="1" showInputMessage="1" showErrorMessage="1" xr:uid="{00000000-0002-0000-0100-000007000000}">
          <x14:formula1>
            <xm:f>'Fórmulas '!$BA$5:$BB$5</xm:f>
          </x14:formula1>
          <xm:sqref>AP12:AP43</xm:sqref>
        </x14:dataValidation>
        <x14:dataValidation type="list" allowBlank="1" showInputMessage="1" showErrorMessage="1" xr:uid="{00000000-0002-0000-0100-000008000000}">
          <x14:formula1>
            <xm:f>'Fórmulas '!$BA$6:$BB$6</xm:f>
          </x14:formula1>
          <xm:sqref>AQ12:AQ43</xm:sqref>
        </x14:dataValidation>
        <x14:dataValidation type="list" allowBlank="1" showInputMessage="1" showErrorMessage="1" xr:uid="{00000000-0002-0000-0100-000009000000}">
          <x14:formula1>
            <xm:f>'Fórmulas '!$BA$7:$BB$7</xm:f>
          </x14:formula1>
          <xm:sqref>AR12:AR43</xm:sqref>
        </x14:dataValidation>
        <x14:dataValidation type="list" allowBlank="1" showInputMessage="1" showErrorMessage="1" xr:uid="{00000000-0002-0000-0100-00000A000000}">
          <x14:formula1>
            <xm:f>'Fórmulas '!$BA$8:$BB$8</xm:f>
          </x14:formula1>
          <xm:sqref>AS12:AS43</xm:sqref>
        </x14:dataValidation>
        <x14:dataValidation type="list" allowBlank="1" showInputMessage="1" showErrorMessage="1" xr:uid="{00000000-0002-0000-0100-00000B000000}">
          <x14:formula1>
            <xm:f>'Fórmulas '!$BA$9:$BB$9</xm:f>
          </x14:formula1>
          <xm:sqref>AT12:AT43</xm:sqref>
        </x14:dataValidation>
        <x14:dataValidation type="list" allowBlank="1" showInputMessage="1" showErrorMessage="1" xr:uid="{00000000-0002-0000-0100-00000C000000}">
          <x14:formula1>
            <xm:f>'Fórmulas '!$BA$10:$BB$10</xm:f>
          </x14:formula1>
          <xm:sqref>AU12:AU43</xm:sqref>
        </x14:dataValidation>
        <x14:dataValidation type="list" allowBlank="1" showInputMessage="1" showErrorMessage="1" xr:uid="{00000000-0002-0000-0100-00000D000000}">
          <x14:formula1>
            <xm:f>'Fórmulas '!$BA$11:$BB$11</xm:f>
          </x14:formula1>
          <xm:sqref>AV12:AV43</xm:sqref>
        </x14:dataValidation>
        <x14:dataValidation type="list" allowBlank="1" showInputMessage="1" showErrorMessage="1" xr:uid="{00000000-0002-0000-0100-00000E000000}">
          <x14:formula1>
            <xm:f>'Fórmulas '!$Y$5:$Y$8</xm:f>
          </x14:formula1>
          <xm:sqref>BF12:BF43</xm:sqref>
        </x14:dataValidation>
        <x14:dataValidation type="list" allowBlank="1" showInputMessage="1" showErrorMessage="1" xr:uid="{00000000-0002-0000-0100-00000F000000}">
          <x14:formula1>
            <xm:f>'Fórmulas '!$B$47:$B$66</xm:f>
          </x14:formula1>
          <xm:sqref>A44:A1048576</xm:sqref>
        </x14:dataValidation>
        <x14:dataValidation type="list" allowBlank="1" showInputMessage="1" showErrorMessage="1" xr:uid="{00000000-0002-0000-0100-000010000000}">
          <x14:formula1>
            <xm:f>'Fórmulas '!$Q$10:$Q$11</xm:f>
          </x14:formula1>
          <xm:sqref>AN12:AN1048576</xm:sqref>
        </x14:dataValidation>
        <x14:dataValidation type="list" allowBlank="1" showInputMessage="1" showErrorMessage="1" xr:uid="{00000000-0002-0000-0100-000011000000}">
          <x14:formula1>
            <xm:f>'Fórmulas '!$Y$11:$Y$12</xm:f>
          </x14:formula1>
          <xm:sqref>BF44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355"/>
  <sheetViews>
    <sheetView showGridLines="0" topLeftCell="A89" zoomScale="120" zoomScaleNormal="120" workbookViewId="0">
      <selection activeCell="D200" sqref="D200"/>
    </sheetView>
  </sheetViews>
  <sheetFormatPr baseColWidth="10" defaultColWidth="11.42578125" defaultRowHeight="15" x14ac:dyDescent="0.25"/>
  <cols>
    <col min="1" max="1" width="18" customWidth="1"/>
    <col min="2" max="2" width="60.28515625" customWidth="1"/>
  </cols>
  <sheetData>
    <row r="1" spans="1:1" ht="26.25" x14ac:dyDescent="0.4">
      <c r="A1" s="37" t="s">
        <v>1080</v>
      </c>
    </row>
    <row r="35" spans="1:1" x14ac:dyDescent="0.25">
      <c r="A35" t="s">
        <v>1081</v>
      </c>
    </row>
    <row r="127" spans="1:1" ht="26.25" x14ac:dyDescent="0.4">
      <c r="A127" s="37" t="s">
        <v>1082</v>
      </c>
    </row>
    <row r="129" spans="1:1" ht="21" x14ac:dyDescent="0.35">
      <c r="A129" s="41" t="s">
        <v>1083</v>
      </c>
    </row>
    <row r="139" spans="1:1" x14ac:dyDescent="0.25">
      <c r="A139" s="38"/>
    </row>
    <row r="157" spans="1:9" x14ac:dyDescent="0.25">
      <c r="A157" s="550"/>
      <c r="B157" s="550"/>
      <c r="I157">
        <f>35*12</f>
        <v>420</v>
      </c>
    </row>
    <row r="158" spans="1:9" x14ac:dyDescent="0.25">
      <c r="A158" s="31"/>
      <c r="B158" s="31"/>
    </row>
    <row r="159" spans="1:9" ht="13.15" customHeight="1" x14ac:dyDescent="0.25">
      <c r="A159" s="32"/>
      <c r="B159" s="33"/>
    </row>
    <row r="160" spans="1:9" ht="21" x14ac:dyDescent="0.25">
      <c r="A160" s="551" t="s">
        <v>1084</v>
      </c>
      <c r="B160" s="551"/>
    </row>
    <row r="161" spans="1:2" x14ac:dyDescent="0.25">
      <c r="A161" s="40"/>
      <c r="B161" s="40"/>
    </row>
    <row r="162" spans="1:2" x14ac:dyDescent="0.25">
      <c r="A162" s="40"/>
      <c r="B162" s="40"/>
    </row>
    <row r="163" spans="1:2" x14ac:dyDescent="0.25">
      <c r="A163" s="40"/>
      <c r="B163" s="40"/>
    </row>
    <row r="164" spans="1:2" x14ac:dyDescent="0.25">
      <c r="A164" s="40"/>
      <c r="B164" s="40"/>
    </row>
    <row r="165" spans="1:2" x14ac:dyDescent="0.25">
      <c r="A165" s="40"/>
      <c r="B165" s="40"/>
    </row>
    <row r="166" spans="1:2" x14ac:dyDescent="0.25">
      <c r="A166" s="40"/>
      <c r="B166" s="40"/>
    </row>
    <row r="167" spans="1:2" x14ac:dyDescent="0.25">
      <c r="A167" s="40"/>
      <c r="B167" s="40"/>
    </row>
    <row r="168" spans="1:2" x14ac:dyDescent="0.25">
      <c r="A168" s="40"/>
      <c r="B168" s="40"/>
    </row>
    <row r="169" spans="1:2" x14ac:dyDescent="0.25">
      <c r="A169" s="40"/>
      <c r="B169" s="40"/>
    </row>
    <row r="170" spans="1:2" x14ac:dyDescent="0.25">
      <c r="A170" s="40"/>
      <c r="B170" s="40"/>
    </row>
    <row r="171" spans="1:2" x14ac:dyDescent="0.25">
      <c r="A171" s="40"/>
      <c r="B171" s="40"/>
    </row>
    <row r="172" spans="1:2" x14ac:dyDescent="0.25">
      <c r="A172" s="40"/>
      <c r="B172" s="40"/>
    </row>
    <row r="173" spans="1:2" x14ac:dyDescent="0.25">
      <c r="A173" s="40"/>
      <c r="B173" s="40"/>
    </row>
    <row r="174" spans="1:2" x14ac:dyDescent="0.25">
      <c r="A174" s="40"/>
      <c r="B174" s="40"/>
    </row>
    <row r="175" spans="1:2" x14ac:dyDescent="0.25">
      <c r="A175" s="40"/>
      <c r="B175" s="40"/>
    </row>
    <row r="176" spans="1:2" x14ac:dyDescent="0.25">
      <c r="A176" s="40"/>
      <c r="B176" s="40"/>
    </row>
    <row r="177" spans="1:2" x14ac:dyDescent="0.25">
      <c r="A177" s="40"/>
      <c r="B177" s="40"/>
    </row>
    <row r="178" spans="1:2" x14ac:dyDescent="0.25">
      <c r="A178" s="40"/>
      <c r="B178" s="40"/>
    </row>
    <row r="179" spans="1:2" x14ac:dyDescent="0.25">
      <c r="A179" s="40"/>
      <c r="B179" s="40"/>
    </row>
    <row r="180" spans="1:2" x14ac:dyDescent="0.25">
      <c r="A180" s="40"/>
      <c r="B180" s="40"/>
    </row>
    <row r="181" spans="1:2" x14ac:dyDescent="0.25">
      <c r="A181" s="40"/>
      <c r="B181" s="40"/>
    </row>
    <row r="182" spans="1:2" x14ac:dyDescent="0.25">
      <c r="A182" s="40"/>
      <c r="B182" s="40"/>
    </row>
    <row r="183" spans="1:2" x14ac:dyDescent="0.25">
      <c r="A183" s="40"/>
      <c r="B183" s="40"/>
    </row>
    <row r="184" spans="1:2" x14ac:dyDescent="0.25">
      <c r="A184" s="40"/>
      <c r="B184" s="40"/>
    </row>
    <row r="185" spans="1:2" x14ac:dyDescent="0.25">
      <c r="A185" s="40"/>
      <c r="B185" s="40"/>
    </row>
    <row r="186" spans="1:2" x14ac:dyDescent="0.25">
      <c r="A186" s="40"/>
      <c r="B186" s="40"/>
    </row>
    <row r="187" spans="1:2" x14ac:dyDescent="0.25">
      <c r="A187" s="40"/>
      <c r="B187" s="40"/>
    </row>
    <row r="188" spans="1:2" x14ac:dyDescent="0.25">
      <c r="A188" s="40"/>
      <c r="B188" s="40"/>
    </row>
    <row r="189" spans="1:2" x14ac:dyDescent="0.25">
      <c r="A189" s="40"/>
      <c r="B189" s="40"/>
    </row>
    <row r="190" spans="1:2" x14ac:dyDescent="0.25">
      <c r="A190" s="40"/>
      <c r="B190" s="40"/>
    </row>
    <row r="191" spans="1:2" x14ac:dyDescent="0.25">
      <c r="A191" s="40"/>
      <c r="B191" s="40"/>
    </row>
    <row r="192" spans="1:2" x14ac:dyDescent="0.25">
      <c r="A192" s="40"/>
      <c r="B192" s="40"/>
    </row>
    <row r="193" spans="1:2" x14ac:dyDescent="0.25">
      <c r="A193" s="40"/>
      <c r="B193" s="40"/>
    </row>
    <row r="194" spans="1:2" x14ac:dyDescent="0.25">
      <c r="A194" s="40"/>
      <c r="B194" s="40"/>
    </row>
    <row r="195" spans="1:2" x14ac:dyDescent="0.25">
      <c r="A195" s="40"/>
      <c r="B195" s="40"/>
    </row>
    <row r="196" spans="1:2" x14ac:dyDescent="0.25">
      <c r="A196" s="40"/>
      <c r="B196" s="40"/>
    </row>
    <row r="197" spans="1:2" x14ac:dyDescent="0.25">
      <c r="A197" s="40"/>
      <c r="B197" s="40"/>
    </row>
    <row r="198" spans="1:2" x14ac:dyDescent="0.25">
      <c r="A198" s="40"/>
      <c r="B198" s="40"/>
    </row>
    <row r="199" spans="1:2" x14ac:dyDescent="0.25">
      <c r="A199" s="40"/>
      <c r="B199" s="40"/>
    </row>
    <row r="200" spans="1:2" x14ac:dyDescent="0.25">
      <c r="A200" s="40"/>
      <c r="B200" s="40"/>
    </row>
    <row r="201" spans="1:2" x14ac:dyDescent="0.25">
      <c r="A201" s="40"/>
      <c r="B201" s="40"/>
    </row>
    <row r="202" spans="1:2" x14ac:dyDescent="0.25">
      <c r="A202" s="40"/>
      <c r="B202" s="40"/>
    </row>
    <row r="203" spans="1:2" x14ac:dyDescent="0.25">
      <c r="A203" s="40"/>
      <c r="B203" s="40"/>
    </row>
    <row r="204" spans="1:2" x14ac:dyDescent="0.25">
      <c r="A204" s="40"/>
      <c r="B204" s="40"/>
    </row>
    <row r="205" spans="1:2" x14ac:dyDescent="0.25">
      <c r="A205" s="40"/>
      <c r="B205" s="40"/>
    </row>
    <row r="206" spans="1:2" x14ac:dyDescent="0.25">
      <c r="A206" s="40"/>
      <c r="B206" s="40"/>
    </row>
    <row r="207" spans="1:2" x14ac:dyDescent="0.25">
      <c r="A207" s="40"/>
      <c r="B207" s="40"/>
    </row>
    <row r="208" spans="1:2" x14ac:dyDescent="0.25">
      <c r="A208" s="40"/>
      <c r="B208" s="40"/>
    </row>
    <row r="209" spans="1:2" x14ac:dyDescent="0.25">
      <c r="A209" s="40"/>
      <c r="B209" s="40"/>
    </row>
    <row r="210" spans="1:2" x14ac:dyDescent="0.25">
      <c r="A210" s="40"/>
      <c r="B210" s="40"/>
    </row>
    <row r="211" spans="1:2" x14ac:dyDescent="0.25">
      <c r="A211" s="40"/>
      <c r="B211" s="40"/>
    </row>
    <row r="212" spans="1:2" x14ac:dyDescent="0.25">
      <c r="A212" s="40"/>
      <c r="B212" s="40"/>
    </row>
    <row r="213" spans="1:2" x14ac:dyDescent="0.25">
      <c r="A213" s="40"/>
      <c r="B213" s="40"/>
    </row>
    <row r="214" spans="1:2" x14ac:dyDescent="0.25">
      <c r="A214" s="40"/>
      <c r="B214" s="40"/>
    </row>
    <row r="215" spans="1:2" x14ac:dyDescent="0.25">
      <c r="A215" s="40"/>
      <c r="B215" s="40"/>
    </row>
    <row r="216" spans="1:2" ht="28.9" customHeight="1" x14ac:dyDescent="0.25">
      <c r="A216" s="552" t="s">
        <v>1085</v>
      </c>
      <c r="B216" s="552"/>
    </row>
    <row r="217" spans="1:2" x14ac:dyDescent="0.25">
      <c r="A217" s="40"/>
      <c r="B217" s="40"/>
    </row>
    <row r="218" spans="1:2" x14ac:dyDescent="0.25">
      <c r="A218" s="40"/>
      <c r="B218" s="40"/>
    </row>
    <row r="219" spans="1:2" x14ac:dyDescent="0.25">
      <c r="A219" s="40"/>
      <c r="B219" s="40"/>
    </row>
    <row r="220" spans="1:2" x14ac:dyDescent="0.25">
      <c r="A220" s="40"/>
      <c r="B220" s="40"/>
    </row>
    <row r="221" spans="1:2" x14ac:dyDescent="0.25">
      <c r="A221" s="40"/>
      <c r="B221" s="40"/>
    </row>
    <row r="222" spans="1:2" x14ac:dyDescent="0.25">
      <c r="A222" s="40"/>
      <c r="B222" s="40"/>
    </row>
    <row r="223" spans="1:2" x14ac:dyDescent="0.25">
      <c r="A223" s="40"/>
      <c r="B223" s="40"/>
    </row>
    <row r="224" spans="1:2" x14ac:dyDescent="0.25">
      <c r="A224" s="40"/>
      <c r="B224" s="40"/>
    </row>
    <row r="225" spans="1:2" x14ac:dyDescent="0.25">
      <c r="A225" s="40"/>
      <c r="B225" s="40"/>
    </row>
    <row r="226" spans="1:2" x14ac:dyDescent="0.25">
      <c r="A226" s="40"/>
      <c r="B226" s="40"/>
    </row>
    <row r="227" spans="1:2" x14ac:dyDescent="0.25">
      <c r="A227" s="552" t="s">
        <v>1086</v>
      </c>
      <c r="B227" s="552"/>
    </row>
    <row r="228" spans="1:2" x14ac:dyDescent="0.25">
      <c r="A228" s="40"/>
      <c r="B228" s="40"/>
    </row>
    <row r="229" spans="1:2" x14ac:dyDescent="0.25">
      <c r="A229" s="40"/>
      <c r="B229" s="40"/>
    </row>
    <row r="230" spans="1:2" x14ac:dyDescent="0.25">
      <c r="A230" s="32"/>
      <c r="B230" s="33"/>
    </row>
    <row r="292" spans="1:1" x14ac:dyDescent="0.25">
      <c r="A292" t="s">
        <v>1087</v>
      </c>
    </row>
    <row r="321" spans="1:1" ht="23.25" x14ac:dyDescent="0.35">
      <c r="A321" s="49" t="s">
        <v>1088</v>
      </c>
    </row>
    <row r="323" spans="1:1" x14ac:dyDescent="0.25">
      <c r="A323" t="s">
        <v>1089</v>
      </c>
    </row>
    <row r="355" spans="1:1" ht="26.25" x14ac:dyDescent="0.4">
      <c r="A355" s="37" t="s">
        <v>1090</v>
      </c>
    </row>
  </sheetData>
  <mergeCells count="4">
    <mergeCell ref="A157:B157"/>
    <mergeCell ref="A160:B160"/>
    <mergeCell ref="A216:B216"/>
    <mergeCell ref="A227:B22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1:BM71"/>
  <sheetViews>
    <sheetView topLeftCell="A12" zoomScaleNormal="100" workbookViewId="0">
      <selection activeCell="B21" sqref="B21"/>
    </sheetView>
  </sheetViews>
  <sheetFormatPr baseColWidth="10" defaultColWidth="11.42578125" defaultRowHeight="15" x14ac:dyDescent="0.25"/>
  <cols>
    <col min="2" max="2" width="44.28515625" customWidth="1"/>
    <col min="3" max="3" width="25.5703125" customWidth="1"/>
    <col min="4" max="4" width="17.42578125" customWidth="1"/>
    <col min="5" max="5" width="14.85546875" bestFit="1" customWidth="1"/>
    <col min="6" max="6" width="29.28515625" customWidth="1"/>
    <col min="7" max="7" width="15.28515625" customWidth="1"/>
    <col min="11" max="11" width="13.5703125" customWidth="1"/>
    <col min="13" max="13" width="20.7109375" bestFit="1" customWidth="1"/>
    <col min="15" max="15" width="49.85546875" customWidth="1"/>
    <col min="17" max="17" width="24.7109375" bestFit="1" customWidth="1"/>
    <col min="18" max="18" width="24.7109375" customWidth="1"/>
    <col min="20" max="20" width="19.7109375" customWidth="1"/>
    <col min="25" max="25" width="37.140625" bestFit="1" customWidth="1"/>
    <col min="27" max="27" width="17" bestFit="1" customWidth="1"/>
    <col min="30" max="30" width="14" bestFit="1" customWidth="1"/>
    <col min="32" max="32" width="35.140625" bestFit="1" customWidth="1"/>
    <col min="34" max="34" width="20.28515625" customWidth="1"/>
    <col min="35" max="35" width="13.5703125" customWidth="1"/>
    <col min="36" max="36" width="13.140625" customWidth="1"/>
    <col min="37" max="37" width="20.140625" bestFit="1" customWidth="1"/>
    <col min="38" max="38" width="27.7109375" customWidth="1"/>
    <col min="39" max="39" width="32.140625" customWidth="1"/>
    <col min="40" max="40" width="26.140625" customWidth="1"/>
    <col min="41" max="41" width="18.7109375" customWidth="1"/>
    <col min="43" max="43" width="18.28515625" customWidth="1"/>
    <col min="44" max="44" width="16" customWidth="1"/>
    <col min="52" max="52" width="47.5703125" customWidth="1"/>
    <col min="63" max="63" width="13.7109375" customWidth="1"/>
  </cols>
  <sheetData>
    <row r="1" spans="2:65" x14ac:dyDescent="0.25">
      <c r="O1" s="35" t="s">
        <v>19</v>
      </c>
    </row>
    <row r="2" spans="2:65" x14ac:dyDescent="0.25">
      <c r="O2" s="11" t="s">
        <v>641</v>
      </c>
    </row>
    <row r="3" spans="2:65" ht="43.15" customHeight="1" x14ac:dyDescent="0.25">
      <c r="B3" s="553" t="s">
        <v>1091</v>
      </c>
      <c r="C3" s="554"/>
      <c r="E3" s="553" t="s">
        <v>1092</v>
      </c>
      <c r="F3" s="554"/>
      <c r="H3" s="555" t="s">
        <v>1093</v>
      </c>
      <c r="I3" s="556"/>
      <c r="J3" s="556"/>
      <c r="K3" s="557"/>
      <c r="O3" s="11" t="s">
        <v>443</v>
      </c>
      <c r="T3" t="s">
        <v>1094</v>
      </c>
      <c r="AC3" s="560" t="s">
        <v>1095</v>
      </c>
      <c r="AD3" s="560"/>
      <c r="AE3" s="15"/>
      <c r="AH3" s="559" t="s">
        <v>1096</v>
      </c>
      <c r="AI3" s="559"/>
      <c r="AJ3" s="559"/>
      <c r="AL3" s="561" t="s">
        <v>1097</v>
      </c>
      <c r="AM3" s="561"/>
      <c r="AN3" s="561"/>
      <c r="AO3" s="561"/>
      <c r="AP3" s="561"/>
      <c r="AQ3" s="561"/>
      <c r="AR3" s="561"/>
      <c r="AT3" s="559" t="s">
        <v>1098</v>
      </c>
      <c r="AU3" s="559"/>
      <c r="AW3" s="560" t="s">
        <v>1099</v>
      </c>
      <c r="AX3" s="560"/>
      <c r="AZ3" s="553" t="s">
        <v>1100</v>
      </c>
      <c r="BA3" s="558"/>
      <c r="BB3" s="554"/>
      <c r="BF3" s="553" t="s">
        <v>27</v>
      </c>
      <c r="BG3" s="558"/>
      <c r="BH3" s="554"/>
      <c r="BK3" s="46" t="s">
        <v>8</v>
      </c>
      <c r="BL3" s="47"/>
      <c r="BM3" s="48"/>
    </row>
    <row r="4" spans="2:65" ht="28.9" customHeight="1" x14ac:dyDescent="0.25">
      <c r="B4" s="35" t="s">
        <v>1101</v>
      </c>
      <c r="C4" s="35" t="s">
        <v>1102</v>
      </c>
      <c r="E4" s="35" t="s">
        <v>1101</v>
      </c>
      <c r="F4" s="35" t="s">
        <v>1102</v>
      </c>
      <c r="H4" s="35" t="s">
        <v>1103</v>
      </c>
      <c r="I4" s="35" t="s">
        <v>1104</v>
      </c>
      <c r="J4" s="35" t="s">
        <v>1105</v>
      </c>
      <c r="K4" s="35" t="s">
        <v>1106</v>
      </c>
      <c r="M4" s="35" t="s">
        <v>1107</v>
      </c>
      <c r="O4" s="11" t="s">
        <v>663</v>
      </c>
      <c r="Q4" s="35" t="s">
        <v>1108</v>
      </c>
      <c r="R4" s="45"/>
      <c r="T4" s="35" t="s">
        <v>41</v>
      </c>
      <c r="U4" s="35" t="s">
        <v>42</v>
      </c>
      <c r="V4" s="35" t="s">
        <v>43</v>
      </c>
      <c r="W4" s="35"/>
      <c r="Y4" s="35" t="s">
        <v>1109</v>
      </c>
      <c r="AA4" s="35" t="s">
        <v>1110</v>
      </c>
      <c r="AC4" s="35" t="s">
        <v>1111</v>
      </c>
      <c r="AD4" s="35" t="s">
        <v>1112</v>
      </c>
      <c r="AF4" s="35" t="s">
        <v>1113</v>
      </c>
      <c r="AH4" s="35" t="s">
        <v>1114</v>
      </c>
      <c r="AI4" s="35" t="s">
        <v>1115</v>
      </c>
      <c r="AJ4" s="35" t="s">
        <v>1116</v>
      </c>
      <c r="AL4" s="16" t="s">
        <v>1117</v>
      </c>
      <c r="AM4" s="16" t="s">
        <v>1118</v>
      </c>
      <c r="AN4" s="16" t="s">
        <v>1119</v>
      </c>
      <c r="AO4" s="16" t="s">
        <v>1120</v>
      </c>
      <c r="AP4" s="16" t="s">
        <v>1121</v>
      </c>
      <c r="AQ4" s="16" t="s">
        <v>1122</v>
      </c>
      <c r="AR4" s="16" t="s">
        <v>1123</v>
      </c>
      <c r="AT4" s="35" t="s">
        <v>1124</v>
      </c>
      <c r="AU4" s="35" t="s">
        <v>1125</v>
      </c>
      <c r="AW4" s="17" t="s">
        <v>1126</v>
      </c>
      <c r="AX4" s="17" t="s">
        <v>1101</v>
      </c>
      <c r="AZ4" s="35" t="s">
        <v>1124</v>
      </c>
      <c r="BA4" s="35" t="s">
        <v>1127</v>
      </c>
      <c r="BB4" s="35" t="s">
        <v>73</v>
      </c>
      <c r="BF4" t="s">
        <v>58</v>
      </c>
      <c r="BK4" t="s">
        <v>1128</v>
      </c>
    </row>
    <row r="5" spans="2:65" x14ac:dyDescent="0.25">
      <c r="B5" s="11" t="s">
        <v>158</v>
      </c>
      <c r="C5" s="39">
        <v>0.2</v>
      </c>
      <c r="E5" s="11" t="s">
        <v>171</v>
      </c>
      <c r="F5" s="39">
        <v>0.2</v>
      </c>
      <c r="H5" s="39">
        <v>0.2</v>
      </c>
      <c r="I5" s="39">
        <v>0.2</v>
      </c>
      <c r="J5" s="18" t="str">
        <f>CONCATENATE(H5,I5)</f>
        <v>0,20,2</v>
      </c>
      <c r="K5" s="42" t="s">
        <v>97</v>
      </c>
      <c r="M5" s="11" t="s">
        <v>1129</v>
      </c>
      <c r="O5" s="11" t="s">
        <v>81</v>
      </c>
      <c r="Q5" s="11" t="s">
        <v>66</v>
      </c>
      <c r="R5" s="39">
        <v>0.25</v>
      </c>
      <c r="T5" t="s">
        <v>94</v>
      </c>
      <c r="U5" t="s">
        <v>68</v>
      </c>
      <c r="V5" t="s">
        <v>69</v>
      </c>
      <c r="Y5" s="11" t="s">
        <v>763</v>
      </c>
      <c r="AA5" s="11" t="s">
        <v>268</v>
      </c>
      <c r="AC5" s="11">
        <v>1</v>
      </c>
      <c r="AD5" s="11" t="s">
        <v>1130</v>
      </c>
      <c r="AF5" s="11" t="s">
        <v>1131</v>
      </c>
      <c r="AH5" s="11" t="str">
        <f>CONCATENATE(AH15,"+",AI15)</f>
        <v xml:space="preserve">Fuerte+Fuerte </v>
      </c>
      <c r="AI5" s="11" t="s">
        <v>1131</v>
      </c>
      <c r="AJ5" s="11">
        <v>100</v>
      </c>
      <c r="AL5" s="11" t="s">
        <v>1132</v>
      </c>
      <c r="AM5" s="11" t="s">
        <v>1133</v>
      </c>
      <c r="AN5" s="11" t="s">
        <v>1134</v>
      </c>
      <c r="AO5" s="11" t="s">
        <v>1135</v>
      </c>
      <c r="AP5" s="11" t="s">
        <v>1136</v>
      </c>
      <c r="AQ5" s="11" t="s">
        <v>1137</v>
      </c>
      <c r="AR5" s="11" t="s">
        <v>1138</v>
      </c>
      <c r="AT5" s="11" t="s">
        <v>1132</v>
      </c>
      <c r="AU5" s="11">
        <v>15</v>
      </c>
      <c r="AW5" s="20">
        <v>1</v>
      </c>
      <c r="AX5" s="10" t="s">
        <v>759</v>
      </c>
      <c r="AZ5" s="11" t="s">
        <v>728</v>
      </c>
      <c r="BA5" s="11">
        <v>15</v>
      </c>
      <c r="BB5" s="11">
        <v>0</v>
      </c>
      <c r="BF5" t="s">
        <v>167</v>
      </c>
      <c r="BK5" t="s">
        <v>1139</v>
      </c>
    </row>
    <row r="6" spans="2:65" x14ac:dyDescent="0.25">
      <c r="B6" s="11" t="s">
        <v>95</v>
      </c>
      <c r="C6" s="39">
        <v>0.4</v>
      </c>
      <c r="E6" s="11" t="s">
        <v>96</v>
      </c>
      <c r="F6" s="39">
        <v>0.4</v>
      </c>
      <c r="H6" s="39">
        <v>0.2</v>
      </c>
      <c r="I6" s="39">
        <v>0.4</v>
      </c>
      <c r="J6" s="18" t="str">
        <f>CONCATENATE(H6,I6)</f>
        <v>0,20,4</v>
      </c>
      <c r="K6" s="42" t="s">
        <v>97</v>
      </c>
      <c r="M6" s="11" t="s">
        <v>1140</v>
      </c>
      <c r="O6" s="11" t="s">
        <v>110</v>
      </c>
      <c r="Q6" s="11" t="s">
        <v>185</v>
      </c>
      <c r="R6" s="39">
        <v>0.15</v>
      </c>
      <c r="T6" t="s">
        <v>67</v>
      </c>
      <c r="U6" t="s">
        <v>186</v>
      </c>
      <c r="V6" t="s">
        <v>373</v>
      </c>
      <c r="Y6" s="11" t="s">
        <v>72</v>
      </c>
      <c r="AA6" s="11" t="s">
        <v>73</v>
      </c>
      <c r="AC6" s="11">
        <v>2</v>
      </c>
      <c r="AD6" s="11" t="s">
        <v>1130</v>
      </c>
      <c r="AF6" s="11" t="s">
        <v>89</v>
      </c>
      <c r="AH6" s="11" t="str">
        <f t="shared" ref="AH6:AH13" si="0">CONCATENATE(AH16,"+",AI16)</f>
        <v xml:space="preserve">Fuerte+Moderado </v>
      </c>
      <c r="AI6" s="11" t="s">
        <v>89</v>
      </c>
      <c r="AJ6" s="11">
        <v>50</v>
      </c>
      <c r="AL6" s="11" t="s">
        <v>1141</v>
      </c>
      <c r="AM6" s="11" t="s">
        <v>1142</v>
      </c>
      <c r="AN6" s="11" t="s">
        <v>1143</v>
      </c>
      <c r="AO6" s="11" t="s">
        <v>1144</v>
      </c>
      <c r="AP6" s="11" t="s">
        <v>1145</v>
      </c>
      <c r="AQ6" s="11" t="s">
        <v>1146</v>
      </c>
      <c r="AR6" s="11" t="s">
        <v>1147</v>
      </c>
      <c r="AT6" s="11" t="s">
        <v>1141</v>
      </c>
      <c r="AU6" s="11">
        <v>0</v>
      </c>
      <c r="AW6" s="20">
        <v>2</v>
      </c>
      <c r="AX6" s="10" t="s">
        <v>774</v>
      </c>
      <c r="AZ6" s="11" t="s">
        <v>729</v>
      </c>
      <c r="BA6" s="11">
        <v>5</v>
      </c>
      <c r="BB6" s="11">
        <v>0</v>
      </c>
      <c r="BF6" t="s">
        <v>1148</v>
      </c>
      <c r="BK6" t="s">
        <v>1149</v>
      </c>
    </row>
    <row r="7" spans="2:65" x14ac:dyDescent="0.25">
      <c r="B7" s="11" t="s">
        <v>88</v>
      </c>
      <c r="C7" s="39">
        <v>0.6</v>
      </c>
      <c r="E7" s="11" t="s">
        <v>89</v>
      </c>
      <c r="F7" s="39">
        <v>0.6</v>
      </c>
      <c r="H7" s="39">
        <v>0.2</v>
      </c>
      <c r="I7" s="39">
        <v>0.6</v>
      </c>
      <c r="J7" s="18" t="str">
        <f>CONCATENATE(H7,I7)</f>
        <v>0,20,6</v>
      </c>
      <c r="K7" s="43" t="s">
        <v>90</v>
      </c>
      <c r="M7" s="11" t="s">
        <v>1150</v>
      </c>
      <c r="O7" s="11" t="s">
        <v>1151</v>
      </c>
      <c r="Q7" s="11" t="s">
        <v>346</v>
      </c>
      <c r="R7" s="39">
        <v>0.1</v>
      </c>
      <c r="Y7" s="11" t="s">
        <v>435</v>
      </c>
      <c r="AA7" s="11" t="s">
        <v>1152</v>
      </c>
      <c r="AC7" s="11">
        <v>3</v>
      </c>
      <c r="AD7" s="11" t="s">
        <v>1130</v>
      </c>
      <c r="AF7" s="11" t="s">
        <v>1153</v>
      </c>
      <c r="AH7" s="11" t="str">
        <f t="shared" si="0"/>
        <v xml:space="preserve">Fuerte+Débil </v>
      </c>
      <c r="AI7" s="11" t="s">
        <v>1153</v>
      </c>
      <c r="AJ7" s="11">
        <v>0</v>
      </c>
      <c r="AO7" s="11" t="s">
        <v>1154</v>
      </c>
      <c r="AR7" s="11" t="s">
        <v>1155</v>
      </c>
      <c r="AT7" s="11" t="s">
        <v>1133</v>
      </c>
      <c r="AU7" s="11">
        <v>15</v>
      </c>
      <c r="AW7" s="20">
        <v>3</v>
      </c>
      <c r="AX7" s="10" t="s">
        <v>740</v>
      </c>
      <c r="AZ7" s="11" t="s">
        <v>730</v>
      </c>
      <c r="BA7" s="11">
        <v>15</v>
      </c>
      <c r="BB7" s="11">
        <v>0</v>
      </c>
      <c r="BF7" t="s">
        <v>124</v>
      </c>
    </row>
    <row r="8" spans="2:65" x14ac:dyDescent="0.25">
      <c r="B8" s="11" t="s">
        <v>59</v>
      </c>
      <c r="C8" s="39">
        <v>0.8</v>
      </c>
      <c r="E8" s="11" t="s">
        <v>60</v>
      </c>
      <c r="F8" s="39">
        <v>0.8</v>
      </c>
      <c r="H8" s="39">
        <v>0.2</v>
      </c>
      <c r="I8" s="39">
        <v>0.8</v>
      </c>
      <c r="J8" s="18" t="str">
        <f>CONCATENATE(H8,I8)</f>
        <v>0,20,8</v>
      </c>
      <c r="K8" s="21" t="s">
        <v>71</v>
      </c>
      <c r="M8" s="11" t="s">
        <v>1156</v>
      </c>
      <c r="O8" s="11" t="s">
        <v>783</v>
      </c>
      <c r="Y8" s="11" t="s">
        <v>901</v>
      </c>
      <c r="AC8" s="11">
        <v>4</v>
      </c>
      <c r="AD8" s="11" t="s">
        <v>1130</v>
      </c>
      <c r="AH8" s="11" t="str">
        <f t="shared" si="0"/>
        <v xml:space="preserve">Moderado+Fuerte </v>
      </c>
      <c r="AI8" s="11" t="s">
        <v>89</v>
      </c>
      <c r="AJ8" s="11">
        <v>50</v>
      </c>
      <c r="AT8" s="11" t="s">
        <v>1142</v>
      </c>
      <c r="AU8" s="11">
        <v>0</v>
      </c>
      <c r="AW8" s="20">
        <v>4</v>
      </c>
      <c r="AX8" s="10" t="s">
        <v>1157</v>
      </c>
      <c r="AZ8" s="11" t="s">
        <v>731</v>
      </c>
      <c r="BA8" s="11">
        <v>10</v>
      </c>
      <c r="BB8" s="11">
        <v>0</v>
      </c>
      <c r="BF8" t="s">
        <v>1158</v>
      </c>
    </row>
    <row r="9" spans="2:65" x14ac:dyDescent="0.25">
      <c r="B9" s="11" t="s">
        <v>1159</v>
      </c>
      <c r="C9" s="39">
        <v>1</v>
      </c>
      <c r="E9" s="11" t="s">
        <v>181</v>
      </c>
      <c r="F9" s="39">
        <v>1</v>
      </c>
      <c r="H9" s="39">
        <v>0.2</v>
      </c>
      <c r="I9" s="39">
        <v>1</v>
      </c>
      <c r="J9" s="18" t="str">
        <f>CONCATENATE(H9,I9)</f>
        <v>0,21</v>
      </c>
      <c r="K9" s="44" t="s">
        <v>162</v>
      </c>
      <c r="M9" s="11" t="s">
        <v>1160</v>
      </c>
      <c r="O9" s="11" t="s">
        <v>245</v>
      </c>
      <c r="Q9" s="35" t="s">
        <v>1161</v>
      </c>
      <c r="R9" s="35"/>
      <c r="AC9" s="11">
        <v>5</v>
      </c>
      <c r="AD9" s="11" t="s">
        <v>1130</v>
      </c>
      <c r="AH9" s="11" t="str">
        <f t="shared" si="0"/>
        <v xml:space="preserve">Moderado+Moderado </v>
      </c>
      <c r="AI9" s="11" t="s">
        <v>89</v>
      </c>
      <c r="AJ9" s="11">
        <v>50</v>
      </c>
      <c r="AT9" s="11" t="s">
        <v>1134</v>
      </c>
      <c r="AU9" s="11">
        <v>15</v>
      </c>
      <c r="AW9" s="20">
        <v>5</v>
      </c>
      <c r="AX9" s="10" t="s">
        <v>1162</v>
      </c>
      <c r="AZ9" s="11" t="s">
        <v>732</v>
      </c>
      <c r="BA9" s="11">
        <v>15</v>
      </c>
      <c r="BB9" s="11">
        <v>0</v>
      </c>
      <c r="BF9" t="s">
        <v>351</v>
      </c>
    </row>
    <row r="10" spans="2:65" x14ac:dyDescent="0.25">
      <c r="H10" s="39">
        <v>0.4</v>
      </c>
      <c r="I10" s="39">
        <v>0.2</v>
      </c>
      <c r="J10" s="18" t="str">
        <f t="shared" ref="J10:J29" si="1">CONCATENATE(H10,I10)</f>
        <v>0,40,2</v>
      </c>
      <c r="K10" s="19" t="s">
        <v>97</v>
      </c>
      <c r="M10" s="11" t="s">
        <v>1163</v>
      </c>
      <c r="O10" s="11" t="s">
        <v>144</v>
      </c>
      <c r="Q10" s="11" t="s">
        <v>65</v>
      </c>
      <c r="R10" s="39">
        <v>0.25</v>
      </c>
      <c r="Y10" s="35" t="s">
        <v>1164</v>
      </c>
      <c r="AC10" s="11">
        <v>6</v>
      </c>
      <c r="AD10" s="11" t="s">
        <v>1165</v>
      </c>
      <c r="AH10" s="11" t="str">
        <f t="shared" si="0"/>
        <v xml:space="preserve">Moderado+Débil </v>
      </c>
      <c r="AI10" s="11" t="s">
        <v>1153</v>
      </c>
      <c r="AJ10" s="11">
        <v>0</v>
      </c>
      <c r="AT10" s="11" t="s">
        <v>1143</v>
      </c>
      <c r="AU10" s="11">
        <v>0</v>
      </c>
      <c r="AZ10" s="11" t="s">
        <v>733</v>
      </c>
      <c r="BA10" s="11">
        <v>10</v>
      </c>
      <c r="BB10" s="11">
        <v>0</v>
      </c>
      <c r="BF10" t="s">
        <v>1166</v>
      </c>
    </row>
    <row r="11" spans="2:65" ht="30" x14ac:dyDescent="0.25">
      <c r="H11" s="39">
        <v>0.4</v>
      </c>
      <c r="I11" s="39">
        <v>0.4</v>
      </c>
      <c r="J11" s="18" t="str">
        <f t="shared" si="1"/>
        <v>0,40,4</v>
      </c>
      <c r="K11" s="43" t="s">
        <v>90</v>
      </c>
      <c r="M11" s="11" t="s">
        <v>1167</v>
      </c>
      <c r="O11" s="11" t="s">
        <v>1168</v>
      </c>
      <c r="Q11" s="11" t="s">
        <v>215</v>
      </c>
      <c r="R11" s="39">
        <v>0.15</v>
      </c>
      <c r="Y11" s="11" t="s">
        <v>72</v>
      </c>
      <c r="AC11" s="11">
        <v>7</v>
      </c>
      <c r="AD11" s="11" t="s">
        <v>1165</v>
      </c>
      <c r="AH11" s="11" t="str">
        <f t="shared" si="0"/>
        <v xml:space="preserve">Débil+Fuerte </v>
      </c>
      <c r="AI11" s="11" t="s">
        <v>1153</v>
      </c>
      <c r="AJ11" s="11">
        <v>0</v>
      </c>
      <c r="AT11" s="11" t="s">
        <v>1135</v>
      </c>
      <c r="AU11" s="11">
        <v>15</v>
      </c>
      <c r="AZ11" s="22" t="s">
        <v>1169</v>
      </c>
      <c r="BA11" s="11">
        <v>30</v>
      </c>
      <c r="BB11" s="11">
        <v>0</v>
      </c>
    </row>
    <row r="12" spans="2:65" x14ac:dyDescent="0.25">
      <c r="H12" s="39">
        <v>0.4</v>
      </c>
      <c r="I12" s="39">
        <v>0.6</v>
      </c>
      <c r="J12" s="18" t="str">
        <f t="shared" si="1"/>
        <v>0,40,6</v>
      </c>
      <c r="K12" s="43" t="s">
        <v>90</v>
      </c>
      <c r="M12" s="11" t="s">
        <v>1170</v>
      </c>
      <c r="O12" s="11" t="s">
        <v>1171</v>
      </c>
      <c r="Q12" s="11"/>
      <c r="R12" s="11"/>
      <c r="Y12" s="11" t="s">
        <v>1172</v>
      </c>
      <c r="AC12" s="11">
        <v>8</v>
      </c>
      <c r="AD12" s="11" t="s">
        <v>1165</v>
      </c>
      <c r="AH12" s="11" t="str">
        <f t="shared" si="0"/>
        <v xml:space="preserve">Débil+Moderado </v>
      </c>
      <c r="AI12" s="11" t="s">
        <v>1153</v>
      </c>
      <c r="AJ12" s="11">
        <v>0</v>
      </c>
      <c r="AT12" s="11" t="s">
        <v>1144</v>
      </c>
      <c r="AU12" s="11">
        <v>10</v>
      </c>
    </row>
    <row r="13" spans="2:65" x14ac:dyDescent="0.25">
      <c r="B13" t="s">
        <v>1173</v>
      </c>
      <c r="H13" s="39">
        <v>0.4</v>
      </c>
      <c r="I13" s="39">
        <v>0.8</v>
      </c>
      <c r="J13" s="18" t="str">
        <f t="shared" si="1"/>
        <v>0,40,8</v>
      </c>
      <c r="K13" s="21" t="s">
        <v>61</v>
      </c>
      <c r="M13" s="11" t="s">
        <v>737</v>
      </c>
      <c r="O13" s="11" t="s">
        <v>615</v>
      </c>
      <c r="Q13" s="11"/>
      <c r="AC13" s="11">
        <v>9</v>
      </c>
      <c r="AD13" s="11" t="s">
        <v>1165</v>
      </c>
      <c r="AH13" s="11" t="str">
        <f t="shared" si="0"/>
        <v xml:space="preserve">Débil+Débil </v>
      </c>
      <c r="AI13" s="11" t="s">
        <v>1153</v>
      </c>
      <c r="AJ13" s="11">
        <v>0</v>
      </c>
      <c r="AT13" s="11" t="s">
        <v>1154</v>
      </c>
      <c r="AU13" s="11">
        <v>0</v>
      </c>
    </row>
    <row r="14" spans="2:65" x14ac:dyDescent="0.25">
      <c r="B14" t="s">
        <v>152</v>
      </c>
      <c r="E14" s="553" t="s">
        <v>1091</v>
      </c>
      <c r="F14" s="554"/>
      <c r="H14" s="39">
        <v>0.4</v>
      </c>
      <c r="I14" s="39">
        <v>1</v>
      </c>
      <c r="J14" s="18" t="str">
        <f t="shared" si="1"/>
        <v>0,41</v>
      </c>
      <c r="K14" s="19" t="s">
        <v>162</v>
      </c>
      <c r="M14" s="11" t="s">
        <v>1174</v>
      </c>
      <c r="O14" s="11" t="s">
        <v>547</v>
      </c>
      <c r="AC14" s="11">
        <v>10</v>
      </c>
      <c r="AD14" s="11" t="s">
        <v>1165</v>
      </c>
      <c r="AK14" s="35" t="s">
        <v>1114</v>
      </c>
      <c r="AL14" s="35" t="s">
        <v>1115</v>
      </c>
      <c r="AM14" s="35" t="s">
        <v>1116</v>
      </c>
      <c r="AT14" s="11" t="s">
        <v>1136</v>
      </c>
      <c r="AU14" s="11">
        <v>15</v>
      </c>
      <c r="BC14">
        <v>10</v>
      </c>
      <c r="BD14">
        <v>15</v>
      </c>
      <c r="BE14">
        <v>5</v>
      </c>
      <c r="BF14">
        <v>30</v>
      </c>
    </row>
    <row r="15" spans="2:65" x14ac:dyDescent="0.25">
      <c r="B15" t="s">
        <v>1175</v>
      </c>
      <c r="E15" s="35" t="s">
        <v>1102</v>
      </c>
      <c r="F15" s="35" t="s">
        <v>1101</v>
      </c>
      <c r="H15" s="39">
        <v>0.6</v>
      </c>
      <c r="I15" s="39">
        <v>0.2</v>
      </c>
      <c r="J15" s="18" t="str">
        <f t="shared" si="1"/>
        <v>0,60,2</v>
      </c>
      <c r="K15" s="19" t="s">
        <v>90</v>
      </c>
      <c r="M15" s="23" t="s">
        <v>1176</v>
      </c>
      <c r="O15" s="11" t="s">
        <v>443</v>
      </c>
      <c r="AC15" s="11">
        <v>11</v>
      </c>
      <c r="AD15" s="11" t="s">
        <v>1165</v>
      </c>
      <c r="AH15" s="11" t="s">
        <v>1177</v>
      </c>
      <c r="AI15" s="11" t="s">
        <v>1131</v>
      </c>
      <c r="AJ15" s="11" t="s">
        <v>1177</v>
      </c>
      <c r="AK15" s="11" t="str">
        <f>CONCATENATE(AH15,"+",AI15)</f>
        <v xml:space="preserve">Fuerte+Fuerte </v>
      </c>
      <c r="AL15" s="11" t="s">
        <v>1177</v>
      </c>
      <c r="AM15" s="11">
        <v>100</v>
      </c>
      <c r="AT15" s="11" t="s">
        <v>1145</v>
      </c>
      <c r="AU15" s="11">
        <v>0</v>
      </c>
      <c r="AZ15" t="s">
        <v>1178</v>
      </c>
      <c r="BA15" t="s">
        <v>1179</v>
      </c>
      <c r="BC15">
        <v>0</v>
      </c>
      <c r="BD15">
        <v>0</v>
      </c>
      <c r="BE15">
        <v>0</v>
      </c>
      <c r="BF15">
        <v>0</v>
      </c>
    </row>
    <row r="16" spans="2:65" x14ac:dyDescent="0.25">
      <c r="B16" t="s">
        <v>433</v>
      </c>
      <c r="E16" s="39">
        <v>0.2</v>
      </c>
      <c r="F16" s="11" t="s">
        <v>161</v>
      </c>
      <c r="H16" s="39">
        <v>0.6</v>
      </c>
      <c r="I16" s="39">
        <v>0.4</v>
      </c>
      <c r="J16" s="18" t="str">
        <f t="shared" si="1"/>
        <v>0,60,4</v>
      </c>
      <c r="K16" s="19" t="s">
        <v>90</v>
      </c>
      <c r="O16" s="11" t="s">
        <v>293</v>
      </c>
      <c r="Y16" s="35" t="s">
        <v>1180</v>
      </c>
      <c r="AC16" s="11">
        <v>12</v>
      </c>
      <c r="AD16" s="11" t="s">
        <v>1181</v>
      </c>
      <c r="AH16" s="11" t="s">
        <v>1177</v>
      </c>
      <c r="AI16" s="11" t="s">
        <v>89</v>
      </c>
      <c r="AJ16" s="11" t="s">
        <v>89</v>
      </c>
      <c r="AK16" s="11" t="str">
        <f t="shared" ref="AK16:AK23" si="2">CONCATENATE(AH16,"+",AI16)</f>
        <v xml:space="preserve">Fuerte+Moderado </v>
      </c>
      <c r="AL16" s="11" t="s">
        <v>89</v>
      </c>
      <c r="AM16" s="11">
        <v>50</v>
      </c>
      <c r="AT16" s="11" t="s">
        <v>1137</v>
      </c>
      <c r="AU16" s="11">
        <v>15</v>
      </c>
      <c r="AZ16" t="s">
        <v>1182</v>
      </c>
      <c r="BA16">
        <v>0</v>
      </c>
    </row>
    <row r="17" spans="2:53" x14ac:dyDescent="0.25">
      <c r="B17" t="s">
        <v>1183</v>
      </c>
      <c r="E17" s="39">
        <v>0.4</v>
      </c>
      <c r="F17" s="11" t="s">
        <v>95</v>
      </c>
      <c r="H17" s="39">
        <v>0.6</v>
      </c>
      <c r="I17" s="39">
        <v>0.6</v>
      </c>
      <c r="J17" s="18" t="str">
        <f t="shared" si="1"/>
        <v>0,60,6</v>
      </c>
      <c r="K17" s="19" t="s">
        <v>90</v>
      </c>
      <c r="O17" s="11" t="s">
        <v>477</v>
      </c>
      <c r="Y17" s="11" t="s">
        <v>57</v>
      </c>
      <c r="AC17" s="11">
        <v>13</v>
      </c>
      <c r="AD17" s="11" t="s">
        <v>1181</v>
      </c>
      <c r="AH17" s="11" t="s">
        <v>1177</v>
      </c>
      <c r="AI17" s="11" t="s">
        <v>1153</v>
      </c>
      <c r="AJ17" s="11" t="s">
        <v>1153</v>
      </c>
      <c r="AK17" s="11" t="str">
        <f t="shared" si="2"/>
        <v xml:space="preserve">Fuerte+Débil </v>
      </c>
      <c r="AL17" s="11" t="s">
        <v>1153</v>
      </c>
      <c r="AM17" s="11">
        <v>0</v>
      </c>
      <c r="AT17" s="11" t="s">
        <v>1146</v>
      </c>
      <c r="AU17" s="11">
        <v>0</v>
      </c>
      <c r="AZ17" t="s">
        <v>1184</v>
      </c>
      <c r="BA17">
        <v>1</v>
      </c>
    </row>
    <row r="18" spans="2:53" x14ac:dyDescent="0.25">
      <c r="B18" t="s">
        <v>183</v>
      </c>
      <c r="E18" s="39">
        <v>0.6</v>
      </c>
      <c r="F18" s="11" t="s">
        <v>88</v>
      </c>
      <c r="H18" s="39">
        <v>0.6</v>
      </c>
      <c r="I18" s="39">
        <v>0.8</v>
      </c>
      <c r="J18" s="18" t="str">
        <f t="shared" si="1"/>
        <v>0,60,8</v>
      </c>
      <c r="K18" s="19" t="s">
        <v>71</v>
      </c>
      <c r="O18" s="11" t="s">
        <v>425</v>
      </c>
      <c r="Y18" s="11" t="s">
        <v>300</v>
      </c>
      <c r="AC18" s="11">
        <v>14</v>
      </c>
      <c r="AD18" s="11" t="s">
        <v>1181</v>
      </c>
      <c r="AH18" s="11" t="s">
        <v>1185</v>
      </c>
      <c r="AI18" s="11" t="s">
        <v>1131</v>
      </c>
      <c r="AJ18" s="11" t="s">
        <v>89</v>
      </c>
      <c r="AK18" s="11" t="str">
        <f t="shared" si="2"/>
        <v xml:space="preserve">Moderado+Fuerte </v>
      </c>
      <c r="AL18" s="11" t="s">
        <v>89</v>
      </c>
      <c r="AM18" s="11">
        <v>50</v>
      </c>
      <c r="AT18" s="11" t="s">
        <v>1138</v>
      </c>
      <c r="AU18" s="11">
        <v>10</v>
      </c>
      <c r="AZ18" t="s">
        <v>1186</v>
      </c>
      <c r="BA18">
        <v>2</v>
      </c>
    </row>
    <row r="19" spans="2:53" x14ac:dyDescent="0.25">
      <c r="B19" t="s">
        <v>871</v>
      </c>
      <c r="E19" s="39">
        <v>0.8</v>
      </c>
      <c r="F19" s="11" t="s">
        <v>1187</v>
      </c>
      <c r="H19" s="39">
        <v>0.6</v>
      </c>
      <c r="I19" s="39">
        <v>1</v>
      </c>
      <c r="J19" s="18" t="str">
        <f t="shared" si="1"/>
        <v>0,61</v>
      </c>
      <c r="K19" s="19" t="s">
        <v>162</v>
      </c>
      <c r="O19" s="11" t="s">
        <v>374</v>
      </c>
      <c r="Y19" s="11"/>
      <c r="AC19" s="11">
        <v>15</v>
      </c>
      <c r="AD19" s="11" t="s">
        <v>1181</v>
      </c>
      <c r="AH19" s="11" t="s">
        <v>1185</v>
      </c>
      <c r="AI19" s="11" t="s">
        <v>89</v>
      </c>
      <c r="AJ19" s="11" t="s">
        <v>89</v>
      </c>
      <c r="AK19" s="11" t="str">
        <f t="shared" si="2"/>
        <v xml:space="preserve">Moderado+Moderado </v>
      </c>
      <c r="AL19" s="11" t="s">
        <v>89</v>
      </c>
      <c r="AM19" s="11">
        <v>50</v>
      </c>
      <c r="AT19" s="11" t="s">
        <v>1147</v>
      </c>
      <c r="AU19" s="11">
        <v>5</v>
      </c>
    </row>
    <row r="20" spans="2:53" x14ac:dyDescent="0.25">
      <c r="B20" t="s">
        <v>1188</v>
      </c>
      <c r="E20" s="39">
        <v>1</v>
      </c>
      <c r="F20" s="11" t="s">
        <v>1189</v>
      </c>
      <c r="H20" s="39">
        <v>0.8</v>
      </c>
      <c r="I20" s="39">
        <v>0.2</v>
      </c>
      <c r="J20" s="18" t="str">
        <f t="shared" si="1"/>
        <v>0,80,2</v>
      </c>
      <c r="K20" s="19" t="s">
        <v>90</v>
      </c>
      <c r="O20" s="11" t="s">
        <v>336</v>
      </c>
      <c r="Y20" s="11"/>
      <c r="AC20" s="11">
        <v>16</v>
      </c>
      <c r="AD20" s="11" t="s">
        <v>1181</v>
      </c>
      <c r="AH20" s="11" t="s">
        <v>1185</v>
      </c>
      <c r="AI20" s="11" t="s">
        <v>1153</v>
      </c>
      <c r="AJ20" s="11" t="s">
        <v>1153</v>
      </c>
      <c r="AK20" s="11" t="str">
        <f t="shared" si="2"/>
        <v xml:space="preserve">Moderado+Débil </v>
      </c>
      <c r="AL20" s="11" t="s">
        <v>1153</v>
      </c>
      <c r="AM20" s="11">
        <v>0</v>
      </c>
      <c r="AT20" s="11" t="s">
        <v>1155</v>
      </c>
      <c r="AU20" s="11">
        <v>0</v>
      </c>
    </row>
    <row r="21" spans="2:53" x14ac:dyDescent="0.25">
      <c r="B21" t="s">
        <v>262</v>
      </c>
      <c r="H21" s="39">
        <v>0.8</v>
      </c>
      <c r="I21" s="39">
        <v>0.4</v>
      </c>
      <c r="J21" s="18" t="str">
        <f t="shared" si="1"/>
        <v>0,80,4</v>
      </c>
      <c r="K21" s="19" t="s">
        <v>90</v>
      </c>
      <c r="O21" s="11" t="s">
        <v>1190</v>
      </c>
      <c r="Y21" s="11"/>
      <c r="AC21" s="11">
        <v>17</v>
      </c>
      <c r="AD21" s="11" t="s">
        <v>1181</v>
      </c>
      <c r="AH21" s="11" t="s">
        <v>1191</v>
      </c>
      <c r="AI21" s="11" t="s">
        <v>1131</v>
      </c>
      <c r="AJ21" s="11" t="s">
        <v>1153</v>
      </c>
      <c r="AK21" s="11" t="str">
        <f t="shared" si="2"/>
        <v xml:space="preserve">Débil+Fuerte </v>
      </c>
      <c r="AL21" s="11" t="s">
        <v>1153</v>
      </c>
      <c r="AM21" s="11">
        <v>0</v>
      </c>
      <c r="AT21" s="1"/>
      <c r="AU21" s="1"/>
    </row>
    <row r="22" spans="2:53" x14ac:dyDescent="0.25">
      <c r="B22" t="s">
        <v>631</v>
      </c>
      <c r="H22" s="39">
        <v>0.8</v>
      </c>
      <c r="I22" s="39">
        <v>0.6</v>
      </c>
      <c r="J22" s="18" t="str">
        <f t="shared" si="1"/>
        <v>0,80,6</v>
      </c>
      <c r="K22" s="21" t="s">
        <v>61</v>
      </c>
      <c r="O22" s="11" t="s">
        <v>1192</v>
      </c>
      <c r="AC22" s="11">
        <v>18</v>
      </c>
      <c r="AD22" s="11" t="s">
        <v>1181</v>
      </c>
      <c r="AH22" s="11" t="s">
        <v>1191</v>
      </c>
      <c r="AI22" s="11" t="s">
        <v>89</v>
      </c>
      <c r="AJ22" s="11" t="s">
        <v>1153</v>
      </c>
      <c r="AK22" s="11" t="str">
        <f t="shared" si="2"/>
        <v xml:space="preserve">Débil+Moderado </v>
      </c>
      <c r="AL22" s="11" t="s">
        <v>1153</v>
      </c>
      <c r="AM22" s="11">
        <v>0</v>
      </c>
      <c r="AT22" s="1"/>
      <c r="AU22" s="1"/>
    </row>
    <row r="23" spans="2:53" x14ac:dyDescent="0.25">
      <c r="H23" s="39">
        <v>0.8</v>
      </c>
      <c r="I23" s="39">
        <v>0.8</v>
      </c>
      <c r="J23" s="18" t="str">
        <f t="shared" si="1"/>
        <v>0,80,8</v>
      </c>
      <c r="K23" s="19" t="s">
        <v>61</v>
      </c>
      <c r="O23" s="11" t="s">
        <v>1193</v>
      </c>
      <c r="AC23" s="11">
        <v>19</v>
      </c>
      <c r="AD23" s="11" t="s">
        <v>1181</v>
      </c>
      <c r="AH23" s="11" t="s">
        <v>1191</v>
      </c>
      <c r="AI23" s="11" t="s">
        <v>1153</v>
      </c>
      <c r="AJ23" s="11" t="s">
        <v>1153</v>
      </c>
      <c r="AK23" s="11" t="str">
        <f t="shared" si="2"/>
        <v xml:space="preserve">Débil+Débil </v>
      </c>
      <c r="AL23" s="11" t="s">
        <v>1153</v>
      </c>
      <c r="AM23" s="11">
        <v>0</v>
      </c>
    </row>
    <row r="24" spans="2:53" x14ac:dyDescent="0.25">
      <c r="B24" s="553" t="s">
        <v>1194</v>
      </c>
      <c r="C24" s="554"/>
      <c r="E24" s="553" t="s">
        <v>1092</v>
      </c>
      <c r="F24" s="554"/>
      <c r="H24" s="39">
        <v>0.8</v>
      </c>
      <c r="I24" s="39">
        <v>1</v>
      </c>
      <c r="J24" s="18" t="str">
        <f t="shared" si="1"/>
        <v>0,81</v>
      </c>
      <c r="K24" s="19" t="s">
        <v>162</v>
      </c>
      <c r="O24" s="11" t="s">
        <v>1195</v>
      </c>
    </row>
    <row r="25" spans="2:53" x14ac:dyDescent="0.25">
      <c r="B25" s="35" t="s">
        <v>1101</v>
      </c>
      <c r="C25" s="35" t="s">
        <v>1102</v>
      </c>
      <c r="E25" s="35" t="s">
        <v>1101</v>
      </c>
      <c r="F25" s="35" t="s">
        <v>1102</v>
      </c>
      <c r="H25" s="39">
        <v>1</v>
      </c>
      <c r="I25" s="39">
        <v>0.2</v>
      </c>
      <c r="J25" s="18" t="str">
        <f t="shared" si="1"/>
        <v>10,2</v>
      </c>
      <c r="K25" s="21" t="s">
        <v>61</v>
      </c>
      <c r="O25" s="11" t="s">
        <v>1196</v>
      </c>
    </row>
    <row r="26" spans="2:53" x14ac:dyDescent="0.25">
      <c r="B26" s="11" t="s">
        <v>759</v>
      </c>
      <c r="C26" s="11">
        <v>1</v>
      </c>
      <c r="E26" s="11" t="s">
        <v>1197</v>
      </c>
      <c r="F26" s="11">
        <v>1</v>
      </c>
      <c r="H26" s="39">
        <v>1</v>
      </c>
      <c r="I26" s="39">
        <v>0.4</v>
      </c>
      <c r="J26" s="18" t="str">
        <f t="shared" si="1"/>
        <v>10,4</v>
      </c>
      <c r="K26" s="21" t="s">
        <v>61</v>
      </c>
      <c r="O26" s="11" t="s">
        <v>1198</v>
      </c>
    </row>
    <row r="27" spans="2:53" x14ac:dyDescent="0.25">
      <c r="B27" s="11" t="s">
        <v>774</v>
      </c>
      <c r="C27" s="11">
        <v>2</v>
      </c>
      <c r="E27" s="11" t="s">
        <v>1199</v>
      </c>
      <c r="F27" s="11">
        <v>2</v>
      </c>
      <c r="H27" s="39">
        <v>1</v>
      </c>
      <c r="I27" s="39">
        <v>0.6</v>
      </c>
      <c r="J27" s="18" t="str">
        <f t="shared" si="1"/>
        <v>10,6</v>
      </c>
      <c r="K27" s="21" t="s">
        <v>71</v>
      </c>
      <c r="O27" s="22" t="s">
        <v>1200</v>
      </c>
    </row>
    <row r="28" spans="2:53" x14ac:dyDescent="0.25">
      <c r="B28" s="121" t="s">
        <v>740</v>
      </c>
      <c r="C28" s="11">
        <v>3</v>
      </c>
      <c r="E28" s="11" t="s">
        <v>90</v>
      </c>
      <c r="F28" s="11">
        <v>3</v>
      </c>
      <c r="H28" s="39">
        <v>1</v>
      </c>
      <c r="I28" s="39">
        <v>0.8</v>
      </c>
      <c r="J28" s="18" t="str">
        <f t="shared" si="1"/>
        <v>10,8</v>
      </c>
      <c r="K28" s="21" t="s">
        <v>61</v>
      </c>
      <c r="O28" s="23" t="s">
        <v>1201</v>
      </c>
    </row>
    <row r="29" spans="2:53" x14ac:dyDescent="0.25">
      <c r="B29" s="121" t="s">
        <v>789</v>
      </c>
      <c r="C29" s="11">
        <v>4</v>
      </c>
      <c r="E29" s="11" t="s">
        <v>1165</v>
      </c>
      <c r="F29" s="11">
        <v>4</v>
      </c>
      <c r="H29" s="39">
        <v>1</v>
      </c>
      <c r="I29" s="39">
        <v>1</v>
      </c>
      <c r="J29" s="18" t="str">
        <f t="shared" si="1"/>
        <v>11</v>
      </c>
      <c r="K29" s="19" t="s">
        <v>162</v>
      </c>
    </row>
    <row r="30" spans="2:53" x14ac:dyDescent="0.25">
      <c r="B30" s="11" t="s">
        <v>1162</v>
      </c>
      <c r="C30" s="11">
        <v>5</v>
      </c>
      <c r="E30" s="11" t="s">
        <v>1202</v>
      </c>
      <c r="F30" s="11">
        <v>5</v>
      </c>
    </row>
    <row r="31" spans="2:53" ht="15.75" thickBot="1" x14ac:dyDescent="0.3"/>
    <row r="32" spans="2:53" ht="24" thickBot="1" x14ac:dyDescent="0.3">
      <c r="H32" s="24">
        <v>51</v>
      </c>
      <c r="I32" s="24">
        <v>52</v>
      </c>
      <c r="J32" s="25">
        <v>53</v>
      </c>
      <c r="K32" s="25">
        <v>54</v>
      </c>
      <c r="L32" s="25">
        <v>55</v>
      </c>
    </row>
    <row r="33" spans="2:15" ht="24.75" thickTop="1" thickBot="1" x14ac:dyDescent="0.3">
      <c r="H33" s="26">
        <v>41</v>
      </c>
      <c r="I33" s="24">
        <v>42</v>
      </c>
      <c r="J33" s="24">
        <v>43</v>
      </c>
      <c r="K33" s="27">
        <v>44</v>
      </c>
      <c r="L33" s="27">
        <v>45</v>
      </c>
    </row>
    <row r="34" spans="2:15" ht="24" thickBot="1" x14ac:dyDescent="0.3">
      <c r="H34" s="28">
        <v>31</v>
      </c>
      <c r="I34" s="29">
        <v>32</v>
      </c>
      <c r="J34" s="24">
        <v>33</v>
      </c>
      <c r="K34" s="30">
        <v>34</v>
      </c>
      <c r="L34" s="30">
        <v>35</v>
      </c>
    </row>
    <row r="35" spans="2:15" ht="24" thickBot="1" x14ac:dyDescent="0.3">
      <c r="H35" s="28">
        <v>21</v>
      </c>
      <c r="I35" s="28">
        <v>22</v>
      </c>
      <c r="J35" s="29">
        <v>23</v>
      </c>
      <c r="K35" s="24">
        <v>24</v>
      </c>
      <c r="L35" s="30">
        <v>25</v>
      </c>
      <c r="O35" s="35" t="s">
        <v>1203</v>
      </c>
    </row>
    <row r="36" spans="2:15" ht="24" thickBot="1" x14ac:dyDescent="0.3">
      <c r="H36" s="28">
        <v>11</v>
      </c>
      <c r="I36" s="28">
        <v>12</v>
      </c>
      <c r="J36" s="29">
        <v>13</v>
      </c>
      <c r="K36" s="24">
        <v>14</v>
      </c>
      <c r="L36" s="30">
        <v>15</v>
      </c>
      <c r="O36" s="11" t="s">
        <v>1204</v>
      </c>
    </row>
    <row r="37" spans="2:15" x14ac:dyDescent="0.25">
      <c r="H37" s="1"/>
      <c r="I37" s="1"/>
      <c r="J37" s="1"/>
      <c r="K37" s="1"/>
      <c r="O37" s="11" t="s">
        <v>1205</v>
      </c>
    </row>
    <row r="38" spans="2:15" x14ac:dyDescent="0.25">
      <c r="H38" s="1"/>
      <c r="I38" s="1"/>
      <c r="J38" s="1"/>
      <c r="K38" s="14"/>
      <c r="L38" s="19" t="s">
        <v>97</v>
      </c>
      <c r="O38" s="11" t="s">
        <v>1206</v>
      </c>
    </row>
    <row r="39" spans="2:15" x14ac:dyDescent="0.25">
      <c r="H39" s="1"/>
      <c r="I39" s="1"/>
      <c r="J39" s="1"/>
      <c r="K39" s="13"/>
      <c r="L39" s="19" t="s">
        <v>90</v>
      </c>
      <c r="O39" s="11" t="s">
        <v>1207</v>
      </c>
    </row>
    <row r="40" spans="2:15" ht="23.25" x14ac:dyDescent="0.25">
      <c r="H40" s="1"/>
      <c r="I40" s="1"/>
      <c r="J40" s="1"/>
      <c r="K40" s="24"/>
      <c r="L40" s="19" t="s">
        <v>61</v>
      </c>
      <c r="O40" s="11" t="s">
        <v>1208</v>
      </c>
    </row>
    <row r="41" spans="2:15" x14ac:dyDescent="0.25">
      <c r="H41" s="1"/>
      <c r="I41" s="1"/>
      <c r="J41" s="1"/>
      <c r="K41" s="12"/>
      <c r="L41" s="19" t="s">
        <v>162</v>
      </c>
      <c r="O41" s="11" t="s">
        <v>1209</v>
      </c>
    </row>
    <row r="42" spans="2:15" x14ac:dyDescent="0.25">
      <c r="H42" s="1"/>
      <c r="I42" s="1"/>
      <c r="J42" s="1"/>
      <c r="K42" s="1"/>
      <c r="O42" s="11" t="s">
        <v>1210</v>
      </c>
    </row>
    <row r="43" spans="2:15" x14ac:dyDescent="0.25">
      <c r="H43" s="1"/>
      <c r="I43" s="1"/>
      <c r="J43" s="1"/>
      <c r="K43" s="1"/>
      <c r="O43" s="11" t="s">
        <v>1211</v>
      </c>
    </row>
    <row r="44" spans="2:15" x14ac:dyDescent="0.25">
      <c r="H44" s="1"/>
      <c r="I44" s="1"/>
      <c r="J44" s="1"/>
      <c r="K44" s="1"/>
    </row>
    <row r="45" spans="2:15" x14ac:dyDescent="0.25">
      <c r="H45" s="555" t="s">
        <v>1212</v>
      </c>
      <c r="I45" s="556"/>
      <c r="J45" s="556"/>
      <c r="K45" s="557"/>
    </row>
    <row r="46" spans="2:15" x14ac:dyDescent="0.25">
      <c r="B46" s="36" t="s">
        <v>19</v>
      </c>
      <c r="C46" s="36" t="s">
        <v>1213</v>
      </c>
      <c r="D46" s="22"/>
      <c r="E46" s="22"/>
      <c r="F46" s="36" t="s">
        <v>19</v>
      </c>
      <c r="G46" s="36" t="s">
        <v>1214</v>
      </c>
      <c r="H46" s="35" t="s">
        <v>1103</v>
      </c>
      <c r="I46" s="35" t="s">
        <v>1104</v>
      </c>
      <c r="J46" s="35" t="s">
        <v>1105</v>
      </c>
      <c r="K46" s="35" t="s">
        <v>1106</v>
      </c>
    </row>
    <row r="47" spans="2:15" ht="150" x14ac:dyDescent="0.25">
      <c r="B47" s="50" t="s">
        <v>641</v>
      </c>
      <c r="C47" s="51" t="s">
        <v>643</v>
      </c>
      <c r="D47" s="22"/>
      <c r="E47" s="22"/>
      <c r="F47" s="50" t="s">
        <v>641</v>
      </c>
      <c r="G47" s="9" t="s">
        <v>644</v>
      </c>
      <c r="H47" s="11">
        <v>1</v>
      </c>
      <c r="I47" s="11">
        <v>1</v>
      </c>
      <c r="J47" s="18" t="str">
        <f>CONCATENATE(H47,I47)</f>
        <v>11</v>
      </c>
      <c r="K47" s="19" t="s">
        <v>97</v>
      </c>
    </row>
    <row r="48" spans="2:15" ht="270" x14ac:dyDescent="0.25">
      <c r="B48" s="50" t="s">
        <v>52</v>
      </c>
      <c r="C48" s="51" t="s">
        <v>1215</v>
      </c>
      <c r="D48" s="22"/>
      <c r="E48" s="22"/>
      <c r="F48" s="50" t="s">
        <v>52</v>
      </c>
      <c r="G48" s="9" t="s">
        <v>666</v>
      </c>
      <c r="H48" s="11">
        <v>1</v>
      </c>
      <c r="I48" s="11">
        <v>2</v>
      </c>
      <c r="J48" s="18" t="str">
        <f t="shared" ref="J48:J71" si="3">CONCATENATE(H48,I48)</f>
        <v>12</v>
      </c>
      <c r="K48" s="19" t="s">
        <v>97</v>
      </c>
    </row>
    <row r="49" spans="2:11" ht="90" x14ac:dyDescent="0.25">
      <c r="B49" s="50" t="s">
        <v>663</v>
      </c>
      <c r="C49" s="51" t="s">
        <v>665</v>
      </c>
      <c r="D49" s="22"/>
      <c r="E49" s="22"/>
      <c r="F49" s="50" t="s">
        <v>663</v>
      </c>
      <c r="G49" s="9" t="s">
        <v>666</v>
      </c>
      <c r="H49" s="11">
        <v>1</v>
      </c>
      <c r="I49" s="11">
        <v>3</v>
      </c>
      <c r="J49" s="18" t="str">
        <f t="shared" si="3"/>
        <v>13</v>
      </c>
      <c r="K49" s="19" t="s">
        <v>90</v>
      </c>
    </row>
    <row r="50" spans="2:11" ht="78.599999999999994" customHeight="1" x14ac:dyDescent="0.25">
      <c r="B50" s="50" t="s">
        <v>81</v>
      </c>
      <c r="C50" s="51" t="s">
        <v>83</v>
      </c>
      <c r="D50" s="22"/>
      <c r="E50" s="22"/>
      <c r="F50" s="50" t="s">
        <v>81</v>
      </c>
      <c r="G50" s="9" t="s">
        <v>84</v>
      </c>
      <c r="H50" s="11">
        <v>1</v>
      </c>
      <c r="I50" s="11">
        <v>4</v>
      </c>
      <c r="J50" s="18" t="str">
        <f t="shared" si="3"/>
        <v>14</v>
      </c>
      <c r="K50" s="21" t="s">
        <v>61</v>
      </c>
    </row>
    <row r="51" spans="2:11" ht="240" x14ac:dyDescent="0.25">
      <c r="B51" s="50" t="s">
        <v>110</v>
      </c>
      <c r="C51" s="51" t="s">
        <v>1216</v>
      </c>
      <c r="D51" s="22"/>
      <c r="E51" s="22"/>
      <c r="F51" s="50" t="s">
        <v>110</v>
      </c>
      <c r="G51" s="9" t="s">
        <v>113</v>
      </c>
      <c r="H51" s="11">
        <v>1</v>
      </c>
      <c r="I51" s="11">
        <v>5</v>
      </c>
      <c r="J51" s="18" t="str">
        <f t="shared" si="3"/>
        <v>15</v>
      </c>
      <c r="K51" s="21" t="s">
        <v>61</v>
      </c>
    </row>
    <row r="52" spans="2:11" ht="60" x14ac:dyDescent="0.25">
      <c r="B52" s="50" t="s">
        <v>283</v>
      </c>
      <c r="C52" s="51" t="s">
        <v>1217</v>
      </c>
      <c r="D52" s="22"/>
      <c r="E52" s="22"/>
      <c r="F52" s="50" t="s">
        <v>283</v>
      </c>
      <c r="G52" s="9" t="s">
        <v>207</v>
      </c>
      <c r="H52" s="11">
        <v>2</v>
      </c>
      <c r="I52" s="11">
        <v>1</v>
      </c>
      <c r="J52" s="18" t="str">
        <f t="shared" si="3"/>
        <v>21</v>
      </c>
      <c r="K52" s="19" t="s">
        <v>97</v>
      </c>
    </row>
    <row r="53" spans="2:11" ht="360" x14ac:dyDescent="0.25">
      <c r="B53" s="50" t="s">
        <v>133</v>
      </c>
      <c r="C53" s="51" t="s">
        <v>135</v>
      </c>
      <c r="D53" s="22"/>
      <c r="E53" s="22"/>
      <c r="F53" s="50" t="s">
        <v>133</v>
      </c>
      <c r="G53" s="9" t="s">
        <v>136</v>
      </c>
      <c r="H53" s="11">
        <v>2</v>
      </c>
      <c r="I53" s="11">
        <v>2</v>
      </c>
      <c r="J53" s="18" t="str">
        <f t="shared" si="3"/>
        <v>22</v>
      </c>
      <c r="K53" s="19" t="s">
        <v>97</v>
      </c>
    </row>
    <row r="54" spans="2:11" ht="195" x14ac:dyDescent="0.25">
      <c r="B54" s="50" t="s">
        <v>245</v>
      </c>
      <c r="C54" s="51" t="s">
        <v>247</v>
      </c>
      <c r="D54" s="22"/>
      <c r="E54" s="22"/>
      <c r="F54" s="50" t="s">
        <v>245</v>
      </c>
      <c r="G54" s="9" t="s">
        <v>248</v>
      </c>
      <c r="H54" s="11">
        <v>2</v>
      </c>
      <c r="I54" s="11">
        <v>3</v>
      </c>
      <c r="J54" s="18" t="str">
        <f t="shared" si="3"/>
        <v>23</v>
      </c>
      <c r="K54" s="19" t="s">
        <v>90</v>
      </c>
    </row>
    <row r="55" spans="2:11" ht="240" x14ac:dyDescent="0.25">
      <c r="B55" s="50" t="s">
        <v>144</v>
      </c>
      <c r="C55" s="51" t="s">
        <v>146</v>
      </c>
      <c r="D55" s="22"/>
      <c r="E55" s="22"/>
      <c r="F55" s="50" t="s">
        <v>144</v>
      </c>
      <c r="G55" s="9" t="s">
        <v>147</v>
      </c>
      <c r="H55" s="11">
        <v>2</v>
      </c>
      <c r="I55" s="11">
        <v>4</v>
      </c>
      <c r="J55" s="18" t="str">
        <f t="shared" si="3"/>
        <v>24</v>
      </c>
      <c r="K55" s="21" t="s">
        <v>61</v>
      </c>
    </row>
    <row r="56" spans="2:11" ht="300" x14ac:dyDescent="0.25">
      <c r="B56" s="50" t="s">
        <v>1218</v>
      </c>
      <c r="C56" s="51" t="s">
        <v>195</v>
      </c>
      <c r="D56" s="22"/>
      <c r="E56" s="22"/>
      <c r="F56" s="50" t="s">
        <v>1218</v>
      </c>
      <c r="G56" s="9" t="s">
        <v>1219</v>
      </c>
      <c r="H56" s="11">
        <v>2</v>
      </c>
      <c r="I56" s="11">
        <v>5</v>
      </c>
      <c r="J56" s="18" t="str">
        <f t="shared" si="3"/>
        <v>25</v>
      </c>
      <c r="K56" s="19" t="s">
        <v>162</v>
      </c>
    </row>
    <row r="57" spans="2:11" ht="170.45" customHeight="1" x14ac:dyDescent="0.25">
      <c r="B57" s="50" t="s">
        <v>204</v>
      </c>
      <c r="C57" s="51" t="s">
        <v>1220</v>
      </c>
      <c r="D57" s="22"/>
      <c r="E57" s="22"/>
      <c r="F57" s="50" t="s">
        <v>204</v>
      </c>
      <c r="G57" s="9" t="s">
        <v>207</v>
      </c>
      <c r="H57" s="11">
        <v>3</v>
      </c>
      <c r="I57" s="11">
        <v>1</v>
      </c>
      <c r="J57" s="18" t="str">
        <f t="shared" si="3"/>
        <v>31</v>
      </c>
      <c r="K57" s="19" t="s">
        <v>97</v>
      </c>
    </row>
    <row r="58" spans="2:11" ht="183.6" customHeight="1" x14ac:dyDescent="0.25">
      <c r="B58" s="50" t="s">
        <v>615</v>
      </c>
      <c r="C58" s="51" t="s">
        <v>617</v>
      </c>
      <c r="D58" s="22"/>
      <c r="E58" s="22"/>
      <c r="F58" s="50" t="s">
        <v>615</v>
      </c>
      <c r="G58" s="9" t="s">
        <v>618</v>
      </c>
      <c r="H58" s="11">
        <v>3</v>
      </c>
      <c r="I58" s="11">
        <v>2</v>
      </c>
      <c r="J58" s="18" t="str">
        <f t="shared" si="3"/>
        <v>32</v>
      </c>
      <c r="K58" s="19" t="s">
        <v>90</v>
      </c>
    </row>
    <row r="59" spans="2:11" ht="90" x14ac:dyDescent="0.25">
      <c r="B59" s="50" t="s">
        <v>547</v>
      </c>
      <c r="C59" s="51" t="s">
        <v>549</v>
      </c>
      <c r="D59" s="22"/>
      <c r="E59" s="22"/>
      <c r="F59" s="50" t="s">
        <v>547</v>
      </c>
      <c r="G59" s="9" t="s">
        <v>550</v>
      </c>
      <c r="H59" s="11">
        <v>3</v>
      </c>
      <c r="I59" s="11">
        <v>3</v>
      </c>
      <c r="J59" s="18" t="str">
        <f t="shared" si="3"/>
        <v>33</v>
      </c>
      <c r="K59" s="21" t="s">
        <v>61</v>
      </c>
    </row>
    <row r="60" spans="2:11" ht="105" x14ac:dyDescent="0.25">
      <c r="B60" s="50" t="s">
        <v>443</v>
      </c>
      <c r="C60" s="51" t="s">
        <v>445</v>
      </c>
      <c r="D60" s="22"/>
      <c r="E60" s="22"/>
      <c r="F60" s="50" t="s">
        <v>443</v>
      </c>
      <c r="G60" s="9" t="s">
        <v>339</v>
      </c>
      <c r="H60" s="11">
        <v>3</v>
      </c>
      <c r="I60" s="11">
        <v>4</v>
      </c>
      <c r="J60" s="18" t="str">
        <f t="shared" si="3"/>
        <v>34</v>
      </c>
      <c r="K60" s="19" t="s">
        <v>162</v>
      </c>
    </row>
    <row r="61" spans="2:11" ht="105" x14ac:dyDescent="0.25">
      <c r="B61" s="50" t="s">
        <v>293</v>
      </c>
      <c r="C61" s="51" t="s">
        <v>295</v>
      </c>
      <c r="D61" s="22"/>
      <c r="E61" s="22"/>
      <c r="F61" s="50" t="s">
        <v>293</v>
      </c>
      <c r="G61" s="9" t="s">
        <v>296</v>
      </c>
      <c r="H61" s="11">
        <v>3</v>
      </c>
      <c r="I61" s="11">
        <v>5</v>
      </c>
      <c r="J61" s="18" t="str">
        <f t="shared" si="3"/>
        <v>35</v>
      </c>
      <c r="K61" s="19" t="s">
        <v>162</v>
      </c>
    </row>
    <row r="62" spans="2:11" ht="91.9" customHeight="1" x14ac:dyDescent="0.25">
      <c r="B62" s="50" t="s">
        <v>477</v>
      </c>
      <c r="C62" s="51" t="s">
        <v>479</v>
      </c>
      <c r="D62" s="22"/>
      <c r="E62" s="22"/>
      <c r="F62" s="50" t="s">
        <v>477</v>
      </c>
      <c r="G62" s="9" t="s">
        <v>480</v>
      </c>
      <c r="H62" s="11">
        <v>4</v>
      </c>
      <c r="I62" s="11">
        <v>1</v>
      </c>
      <c r="J62" s="18" t="str">
        <f t="shared" si="3"/>
        <v>41</v>
      </c>
      <c r="K62" s="19" t="s">
        <v>90</v>
      </c>
    </row>
    <row r="63" spans="2:11" ht="225" x14ac:dyDescent="0.25">
      <c r="B63" s="50" t="s">
        <v>425</v>
      </c>
      <c r="C63" s="51" t="s">
        <v>427</v>
      </c>
      <c r="D63" s="22"/>
      <c r="E63" s="22"/>
      <c r="F63" s="50" t="s">
        <v>425</v>
      </c>
      <c r="G63" s="9" t="s">
        <v>1221</v>
      </c>
      <c r="H63" s="11">
        <v>4</v>
      </c>
      <c r="I63" s="11">
        <v>2</v>
      </c>
      <c r="J63" s="18" t="str">
        <f t="shared" si="3"/>
        <v>42</v>
      </c>
      <c r="K63" s="21" t="s">
        <v>61</v>
      </c>
    </row>
    <row r="64" spans="2:11" ht="120" x14ac:dyDescent="0.25">
      <c r="B64" s="50" t="s">
        <v>374</v>
      </c>
      <c r="C64" s="51" t="s">
        <v>376</v>
      </c>
      <c r="D64" s="22"/>
      <c r="E64" s="22"/>
      <c r="F64" s="50" t="s">
        <v>374</v>
      </c>
      <c r="G64" s="9" t="s">
        <v>383</v>
      </c>
      <c r="H64" s="11">
        <v>4</v>
      </c>
      <c r="I64" s="11">
        <v>3</v>
      </c>
      <c r="J64" s="18" t="str">
        <f t="shared" si="3"/>
        <v>43</v>
      </c>
      <c r="K64" s="21" t="s">
        <v>61</v>
      </c>
    </row>
    <row r="65" spans="2:11" ht="390" x14ac:dyDescent="0.25">
      <c r="B65" s="50" t="s">
        <v>336</v>
      </c>
      <c r="C65" s="51" t="s">
        <v>338</v>
      </c>
      <c r="D65" s="22"/>
      <c r="E65" s="22"/>
      <c r="F65" s="50" t="s">
        <v>336</v>
      </c>
      <c r="G65" s="9" t="s">
        <v>339</v>
      </c>
      <c r="H65" s="11">
        <v>4</v>
      </c>
      <c r="I65" s="11">
        <v>4</v>
      </c>
      <c r="J65" s="18" t="str">
        <f t="shared" si="3"/>
        <v>44</v>
      </c>
      <c r="K65" s="19" t="s">
        <v>162</v>
      </c>
    </row>
    <row r="66" spans="2:11" ht="195" x14ac:dyDescent="0.25">
      <c r="B66" s="50" t="s">
        <v>223</v>
      </c>
      <c r="C66" s="51" t="s">
        <v>225</v>
      </c>
      <c r="D66" s="22"/>
      <c r="E66" s="22"/>
      <c r="F66" s="50" t="s">
        <v>223</v>
      </c>
      <c r="G66" s="9" t="s">
        <v>226</v>
      </c>
      <c r="H66" s="11">
        <v>4</v>
      </c>
      <c r="I66" s="11">
        <v>5</v>
      </c>
      <c r="J66" s="18" t="str">
        <f t="shared" si="3"/>
        <v>45</v>
      </c>
      <c r="K66" s="19" t="s">
        <v>162</v>
      </c>
    </row>
    <row r="67" spans="2:11" ht="165" x14ac:dyDescent="0.25">
      <c r="B67" s="218" t="s">
        <v>254</v>
      </c>
      <c r="C67" s="219" t="s">
        <v>256</v>
      </c>
      <c r="F67" s="218" t="s">
        <v>254</v>
      </c>
      <c r="G67" s="9" t="s">
        <v>257</v>
      </c>
      <c r="H67" s="11">
        <v>5</v>
      </c>
      <c r="I67" s="11">
        <v>1</v>
      </c>
      <c r="J67" s="18" t="str">
        <f t="shared" si="3"/>
        <v>51</v>
      </c>
      <c r="K67" s="21" t="s">
        <v>61</v>
      </c>
    </row>
    <row r="68" spans="2:11" x14ac:dyDescent="0.25">
      <c r="H68" s="11">
        <v>5</v>
      </c>
      <c r="I68" s="11">
        <v>2</v>
      </c>
      <c r="J68" s="18" t="str">
        <f t="shared" si="3"/>
        <v>52</v>
      </c>
      <c r="K68" s="21" t="s">
        <v>61</v>
      </c>
    </row>
    <row r="69" spans="2:11" x14ac:dyDescent="0.25">
      <c r="H69" s="11">
        <v>5</v>
      </c>
      <c r="I69" s="11">
        <v>3</v>
      </c>
      <c r="J69" s="18" t="str">
        <f t="shared" si="3"/>
        <v>53</v>
      </c>
      <c r="K69" s="19" t="s">
        <v>162</v>
      </c>
    </row>
    <row r="70" spans="2:11" x14ac:dyDescent="0.25">
      <c r="H70" s="11">
        <v>5</v>
      </c>
      <c r="I70" s="11">
        <v>4</v>
      </c>
      <c r="J70" s="18" t="str">
        <f t="shared" si="3"/>
        <v>54</v>
      </c>
      <c r="K70" s="19" t="s">
        <v>162</v>
      </c>
    </row>
    <row r="71" spans="2:11" x14ac:dyDescent="0.25">
      <c r="H71" s="11">
        <v>5</v>
      </c>
      <c r="I71" s="11">
        <v>5</v>
      </c>
      <c r="J71" s="18" t="str">
        <f t="shared" si="3"/>
        <v>55</v>
      </c>
      <c r="K71" s="19" t="s">
        <v>162</v>
      </c>
    </row>
  </sheetData>
  <autoFilter ref="H4:K29" xr:uid="{00000000-0009-0000-0000-000003000000}"/>
  <mergeCells count="14">
    <mergeCell ref="B24:C24"/>
    <mergeCell ref="E24:F24"/>
    <mergeCell ref="H45:K45"/>
    <mergeCell ref="E14:F14"/>
    <mergeCell ref="BF3:BH3"/>
    <mergeCell ref="AT3:AU3"/>
    <mergeCell ref="AW3:AX3"/>
    <mergeCell ref="AZ3:BB3"/>
    <mergeCell ref="AL3:AR3"/>
    <mergeCell ref="B3:C3"/>
    <mergeCell ref="E3:F3"/>
    <mergeCell ref="H3:K3"/>
    <mergeCell ref="AC3:AD3"/>
    <mergeCell ref="AH3:AJ3"/>
  </mergeCells>
  <conditionalFormatting sqref="H32:I32">
    <cfRule type="cellIs" dxfId="53" priority="50" stopIfTrue="1" operator="equal">
      <formula>"Moderado"</formula>
    </cfRule>
    <cfRule type="cellIs" dxfId="52" priority="51" stopIfTrue="1" operator="equal">
      <formula>"Alto"</formula>
    </cfRule>
    <cfRule type="cellIs" dxfId="51" priority="52" stopIfTrue="1" operator="equal">
      <formula>"Extremo"</formula>
    </cfRule>
  </conditionalFormatting>
  <conditionalFormatting sqref="I33:J33">
    <cfRule type="cellIs" dxfId="50" priority="47" stopIfTrue="1" operator="equal">
      <formula>"Moderado"</formula>
    </cfRule>
    <cfRule type="cellIs" dxfId="49" priority="48" stopIfTrue="1" operator="equal">
      <formula>"Alto"</formula>
    </cfRule>
    <cfRule type="cellIs" dxfId="48" priority="49" stopIfTrue="1" operator="equal">
      <formula>"Extremo"</formula>
    </cfRule>
  </conditionalFormatting>
  <conditionalFormatting sqref="J34">
    <cfRule type="cellIs" dxfId="47" priority="44" stopIfTrue="1" operator="equal">
      <formula>"Moderado"</formula>
    </cfRule>
    <cfRule type="cellIs" dxfId="46" priority="45" stopIfTrue="1" operator="equal">
      <formula>"Alto"</formula>
    </cfRule>
    <cfRule type="cellIs" dxfId="45" priority="46" stopIfTrue="1" operator="equal">
      <formula>"Extremo"</formula>
    </cfRule>
  </conditionalFormatting>
  <conditionalFormatting sqref="J37:K39 J41:K44 J40">
    <cfRule type="colorScale" priority="75">
      <colorScale>
        <cfvo type="min"/>
        <cfvo type="max"/>
        <color rgb="FFFCFCFF"/>
        <color rgb="FFF8696B"/>
      </colorScale>
    </cfRule>
  </conditionalFormatting>
  <conditionalFormatting sqref="K4:K7 K10:K12 K23:K24 K29">
    <cfRule type="containsText" dxfId="44" priority="71" operator="containsText" text="BAJO">
      <formula>NOT(ISERROR(SEARCH("BAJO",K4)))</formula>
    </cfRule>
    <cfRule type="containsText" dxfId="43" priority="72" operator="containsText" text="MODERADO">
      <formula>NOT(ISERROR(SEARCH("MODERADO",K4)))</formula>
    </cfRule>
    <cfRule type="containsText" dxfId="42" priority="73" operator="containsText" text="ALTO">
      <formula>NOT(ISERROR(SEARCH("ALTO",K4)))</formula>
    </cfRule>
    <cfRule type="containsText" dxfId="41" priority="74" operator="containsText" text="EXTREMO">
      <formula>NOT(ISERROR(SEARCH("EXTREMO",K4)))</formula>
    </cfRule>
  </conditionalFormatting>
  <conditionalFormatting sqref="K8:K9">
    <cfRule type="cellIs" dxfId="40" priority="65" stopIfTrue="1" operator="equal">
      <formula>"Moderado"</formula>
    </cfRule>
    <cfRule type="cellIs" dxfId="39" priority="66" stopIfTrue="1" operator="equal">
      <formula>"Alto"</formula>
    </cfRule>
    <cfRule type="cellIs" dxfId="38" priority="67" stopIfTrue="1" operator="equal">
      <formula>"Extremo"</formula>
    </cfRule>
  </conditionalFormatting>
  <conditionalFormatting sqref="K13">
    <cfRule type="cellIs" dxfId="37" priority="62" stopIfTrue="1" operator="equal">
      <formula>"Moderado"</formula>
    </cfRule>
    <cfRule type="cellIs" dxfId="36" priority="63" stopIfTrue="1" operator="equal">
      <formula>"Alto"</formula>
    </cfRule>
    <cfRule type="cellIs" dxfId="35" priority="64" stopIfTrue="1" operator="equal">
      <formula>"Extremo"</formula>
    </cfRule>
  </conditionalFormatting>
  <conditionalFormatting sqref="K14:K21">
    <cfRule type="containsText" dxfId="34" priority="30" operator="containsText" text="BAJO">
      <formula>NOT(ISERROR(SEARCH("BAJO",K14)))</formula>
    </cfRule>
    <cfRule type="containsText" dxfId="33" priority="31" operator="containsText" text="MODERADO">
      <formula>NOT(ISERROR(SEARCH("MODERADO",K14)))</formula>
    </cfRule>
    <cfRule type="containsText" dxfId="32" priority="32" operator="containsText" text="ALTO">
      <formula>NOT(ISERROR(SEARCH("ALTO",K14)))</formula>
    </cfRule>
    <cfRule type="containsText" dxfId="31" priority="33" operator="containsText" text="EXTREMO">
      <formula>NOT(ISERROR(SEARCH("EXTREMO",K14)))</formula>
    </cfRule>
  </conditionalFormatting>
  <conditionalFormatting sqref="K22">
    <cfRule type="cellIs" dxfId="30" priority="56" stopIfTrue="1" operator="equal">
      <formula>"Moderado"</formula>
    </cfRule>
    <cfRule type="cellIs" dxfId="29" priority="57" stopIfTrue="1" operator="equal">
      <formula>"Alto"</formula>
    </cfRule>
    <cfRule type="cellIs" dxfId="28" priority="58" stopIfTrue="1" operator="equal">
      <formula>"Extremo"</formula>
    </cfRule>
  </conditionalFormatting>
  <conditionalFormatting sqref="K25:K28">
    <cfRule type="cellIs" dxfId="27" priority="27" stopIfTrue="1" operator="equal">
      <formula>"Moderado"</formula>
    </cfRule>
    <cfRule type="cellIs" dxfId="26" priority="28" stopIfTrue="1" operator="equal">
      <formula>"Alto"</formula>
    </cfRule>
    <cfRule type="cellIs" dxfId="25" priority="29" stopIfTrue="1" operator="equal">
      <formula>"Extremo"</formula>
    </cfRule>
  </conditionalFormatting>
  <conditionalFormatting sqref="K35:K36">
    <cfRule type="cellIs" dxfId="24" priority="41" stopIfTrue="1" operator="equal">
      <formula>"Moderado"</formula>
    </cfRule>
    <cfRule type="cellIs" dxfId="23" priority="42" stopIfTrue="1" operator="equal">
      <formula>"Alto"</formula>
    </cfRule>
    <cfRule type="cellIs" dxfId="22" priority="43" stopIfTrue="1" operator="equal">
      <formula>"Extremo"</formula>
    </cfRule>
  </conditionalFormatting>
  <conditionalFormatting sqref="K40">
    <cfRule type="cellIs" dxfId="21" priority="38" stopIfTrue="1" operator="equal">
      <formula>"Moderado"</formula>
    </cfRule>
    <cfRule type="cellIs" dxfId="20" priority="39" stopIfTrue="1" operator="equal">
      <formula>"Alto"</formula>
    </cfRule>
    <cfRule type="cellIs" dxfId="19" priority="40" stopIfTrue="1" operator="equal">
      <formula>"Extremo"</formula>
    </cfRule>
  </conditionalFormatting>
  <conditionalFormatting sqref="K46:K49 K52:K54 K56:K58 K60:K62 K65:K66 K69:K71">
    <cfRule type="containsText" dxfId="18" priority="23" operator="containsText" text="BAJO">
      <formula>NOT(ISERROR(SEARCH("BAJO",K46)))</formula>
    </cfRule>
    <cfRule type="containsText" dxfId="17" priority="24" operator="containsText" text="MODERADO">
      <formula>NOT(ISERROR(SEARCH("MODERADO",K46)))</formula>
    </cfRule>
    <cfRule type="containsText" dxfId="16" priority="25" operator="containsText" text="ALTO">
      <formula>NOT(ISERROR(SEARCH("ALTO",K46)))</formula>
    </cfRule>
    <cfRule type="containsText" dxfId="15" priority="26" operator="containsText" text="EXTREMO">
      <formula>NOT(ISERROR(SEARCH("EXTREMO",K46)))</formula>
    </cfRule>
  </conditionalFormatting>
  <conditionalFormatting sqref="K50:K51">
    <cfRule type="cellIs" dxfId="14" priority="17" stopIfTrue="1" operator="equal">
      <formula>"Moderado"</formula>
    </cfRule>
    <cfRule type="cellIs" dxfId="13" priority="18" stopIfTrue="1" operator="equal">
      <formula>"Alto"</formula>
    </cfRule>
    <cfRule type="cellIs" dxfId="12" priority="19" stopIfTrue="1" operator="equal">
      <formula>"Extremo"</formula>
    </cfRule>
  </conditionalFormatting>
  <conditionalFormatting sqref="K55">
    <cfRule type="cellIs" dxfId="11" priority="14" stopIfTrue="1" operator="equal">
      <formula>"Moderado"</formula>
    </cfRule>
    <cfRule type="cellIs" dxfId="10" priority="15" stopIfTrue="1" operator="equal">
      <formula>"Alto"</formula>
    </cfRule>
    <cfRule type="cellIs" dxfId="9" priority="16" stopIfTrue="1" operator="equal">
      <formula>"Extremo"</formula>
    </cfRule>
  </conditionalFormatting>
  <conditionalFormatting sqref="K59">
    <cfRule type="cellIs" dxfId="8" priority="11" stopIfTrue="1" operator="equal">
      <formula>"Moderado"</formula>
    </cfRule>
    <cfRule type="cellIs" dxfId="7" priority="12" stopIfTrue="1" operator="equal">
      <formula>"Alto"</formula>
    </cfRule>
    <cfRule type="cellIs" dxfId="6" priority="13" stopIfTrue="1" operator="equal">
      <formula>"Extremo"</formula>
    </cfRule>
  </conditionalFormatting>
  <conditionalFormatting sqref="K63:K64">
    <cfRule type="cellIs" dxfId="5" priority="8" stopIfTrue="1" operator="equal">
      <formula>"Moderado"</formula>
    </cfRule>
    <cfRule type="cellIs" dxfId="4" priority="9" stopIfTrue="1" operator="equal">
      <formula>"Alto"</formula>
    </cfRule>
    <cfRule type="cellIs" dxfId="3" priority="10" stopIfTrue="1" operator="equal">
      <formula>"Extremo"</formula>
    </cfRule>
  </conditionalFormatting>
  <conditionalFormatting sqref="K67:K68">
    <cfRule type="cellIs" dxfId="2" priority="5" stopIfTrue="1" operator="equal">
      <formula>"Moderado"</formula>
    </cfRule>
    <cfRule type="cellIs" dxfId="1" priority="6" stopIfTrue="1" operator="equal">
      <formula>"Alto"</formula>
    </cfRule>
    <cfRule type="cellIs" dxfId="0" priority="7" stopIfTrue="1" operator="equal">
      <formula>"Extremo"</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baf2d58-a71e-4670-9be5-3d64a4e8ff6a">
      <Terms xmlns="http://schemas.microsoft.com/office/infopath/2007/PartnerControls"/>
    </lcf76f155ced4ddcb4097134ff3c332f>
    <TaxCatchAll xmlns="1fd8df80-85c6-412b-b1f4-aa47f91e445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ED7AD00A26B9A45895D7116DE816D06" ma:contentTypeVersion="19" ma:contentTypeDescription="Crear nuevo documento." ma:contentTypeScope="" ma:versionID="90cc69d61dc27b348761e94f1f2fc7b4">
  <xsd:schema xmlns:xsd="http://www.w3.org/2001/XMLSchema" xmlns:xs="http://www.w3.org/2001/XMLSchema" xmlns:p="http://schemas.microsoft.com/office/2006/metadata/properties" xmlns:ns2="dbaf2d58-a71e-4670-9be5-3d64a4e8ff6a" xmlns:ns3="1fd8df80-85c6-412b-b1f4-aa47f91e445a" targetNamespace="http://schemas.microsoft.com/office/2006/metadata/properties" ma:root="true" ma:fieldsID="4722c5b923d588bdc88ab3f8fac5004b" ns2:_="" ns3:_="">
    <xsd:import namespace="dbaf2d58-a71e-4670-9be5-3d64a4e8ff6a"/>
    <xsd:import namespace="1fd8df80-85c6-412b-b1f4-aa47f91e445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af2d58-a71e-4670-9be5-3d64a4e8f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57083f5-be9c-41b3-a388-000a2fa236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d8df80-85c6-412b-b1f4-aa47f91e445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d9e7173-57cf-41cd-a044-63acb2be456f}" ma:internalName="TaxCatchAll" ma:showField="CatchAllData" ma:web="1fd8df80-85c6-412b-b1f4-aa47f91e4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C44440-E582-4115-B452-950DFD91DB67}">
  <ds:schemaRefs>
    <ds:schemaRef ds:uri="http://schemas.microsoft.com/office/2006/metadata/properties"/>
    <ds:schemaRef ds:uri="http://schemas.microsoft.com/office/infopath/2007/PartnerControls"/>
    <ds:schemaRef ds:uri="dbaf2d58-a71e-4670-9be5-3d64a4e8ff6a"/>
    <ds:schemaRef ds:uri="1fd8df80-85c6-412b-b1f4-aa47f91e445a"/>
  </ds:schemaRefs>
</ds:datastoreItem>
</file>

<file path=customXml/itemProps2.xml><?xml version="1.0" encoding="utf-8"?>
<ds:datastoreItem xmlns:ds="http://schemas.openxmlformats.org/officeDocument/2006/customXml" ds:itemID="{B1DCFE66-20AA-424F-9950-FF8942335F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af2d58-a71e-4670-9be5-3d64a4e8ff6a"/>
    <ds:schemaRef ds:uri="1fd8df80-85c6-412b-b1f4-aa47f91e44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5BABE9-0AEB-48B7-9B4A-5C33E22072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Gestión de Riesgos </vt:lpstr>
      <vt:lpstr>Riesgos Corrupción</vt:lpstr>
      <vt:lpstr>Conceptos Guía </vt:lpstr>
      <vt:lpstr>Fórmulas </vt:lpstr>
      <vt:lpstr>'Riesgos Corrupción'!Área_de_impresión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Julieth</cp:lastModifiedBy>
  <cp:revision/>
  <dcterms:created xsi:type="dcterms:W3CDTF">2021-04-21T19:33:07Z</dcterms:created>
  <dcterms:modified xsi:type="dcterms:W3CDTF">2026-02-04T00:34:44Z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0x010100CED7AD00A26B9A45895D7116DE816D06</vt:lpwstr>
  </property>
  <property fmtid="{D5CDD505-2E9C-101B-9397-08002B2CF9AE}" pid="3" name="MediaServiceImageTags">
    <vt:lpwstr/>
  </property>
</Properties>
</file>