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9040" windowHeight="15720"/>
  </bookViews>
  <sheets>
    <sheet name="Riesgos Corrupción " sheetId="8" r:id="rId1"/>
    <sheet name="Gestión de Riesgos " sheetId="6" r:id="rId2"/>
    <sheet name="Riesgos Corrupción" sheetId="2" state="hidden" r:id="rId3"/>
    <sheet name="Conceptos Guía " sheetId="5" r:id="rId4"/>
    <sheet name="Fórmulas " sheetId="4" state="hidden" r:id="rId5"/>
  </sheets>
  <externalReferences>
    <externalReference r:id="rId6"/>
    <externalReference r:id="rId7"/>
  </externalReferences>
  <definedNames>
    <definedName name="_xlnm._FilterDatabase" localSheetId="4" hidden="1">'Fórmulas '!$H$4:$K$29</definedName>
    <definedName name="_xlnm._FilterDatabase" localSheetId="1" hidden="1">'Gestión de Riesgos '!$A$17:$AR$137</definedName>
    <definedName name="_xlnm._FilterDatabase" localSheetId="2" hidden="1">'Riesgos Corrupción'!$A$11:$BJ$44</definedName>
    <definedName name="_xlnm._FilterDatabase" localSheetId="0" hidden="1">'Riesgos Corrupción '!$A$11:$BK$46</definedName>
    <definedName name="_xlnm.Print_Area" localSheetId="2">'Riesgos Corrupción'!$A:$BQ</definedName>
    <definedName name="_xlnm.Print_Area" localSheetId="0">'Riesgos Corrupción '!$A:$BV</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6" l="1"/>
  <c r="J71" i="4" l="1"/>
  <c r="J70" i="4"/>
  <c r="J69" i="4"/>
  <c r="J68" i="4"/>
  <c r="J67" i="4"/>
  <c r="J66" i="4"/>
  <c r="J65" i="4"/>
  <c r="J64" i="4"/>
  <c r="J63" i="4"/>
  <c r="J62" i="4"/>
  <c r="J61" i="4"/>
  <c r="J60" i="4"/>
  <c r="J59" i="4"/>
  <c r="J58" i="4"/>
  <c r="J57" i="4"/>
  <c r="J56" i="4"/>
  <c r="J55" i="4"/>
  <c r="J54" i="4"/>
  <c r="J53" i="4"/>
  <c r="J52" i="4"/>
  <c r="J51" i="4"/>
  <c r="J50" i="4"/>
  <c r="J49" i="4"/>
  <c r="J48" i="4"/>
  <c r="J47" i="4"/>
  <c r="J29" i="4"/>
  <c r="J28" i="4"/>
  <c r="J27" i="4"/>
  <c r="J26" i="4"/>
  <c r="J25" i="4"/>
  <c r="J24" i="4"/>
  <c r="AK23" i="4"/>
  <c r="J23" i="4"/>
  <c r="AK22" i="4"/>
  <c r="J22" i="4"/>
  <c r="AK21" i="4"/>
  <c r="J21" i="4"/>
  <c r="AK20" i="4"/>
  <c r="J20" i="4"/>
  <c r="AK19" i="4"/>
  <c r="J19" i="4"/>
  <c r="AK18" i="4"/>
  <c r="J18" i="4"/>
  <c r="AK17" i="4"/>
  <c r="J17" i="4"/>
  <c r="AK16" i="4"/>
  <c r="J16" i="4"/>
  <c r="AK15" i="4"/>
  <c r="J15" i="4"/>
  <c r="J14" i="4"/>
  <c r="AH13" i="4"/>
  <c r="J13" i="4"/>
  <c r="AH12" i="4"/>
  <c r="J12" i="4"/>
  <c r="AH11" i="4"/>
  <c r="J11" i="4"/>
  <c r="AH10" i="4"/>
  <c r="J10" i="4"/>
  <c r="AH9" i="4"/>
  <c r="J9" i="4"/>
  <c r="AH8" i="4"/>
  <c r="J8" i="4"/>
  <c r="AH7" i="4"/>
  <c r="J7" i="4"/>
  <c r="AH6" i="4"/>
  <c r="J6" i="4"/>
  <c r="AH5" i="4"/>
  <c r="J5" i="4"/>
  <c r="I157" i="5"/>
  <c r="AY44" i="2"/>
  <c r="AX44" i="2"/>
  <c r="AW44" i="2"/>
  <c r="AG44" i="2"/>
  <c r="BA44" i="2" s="1"/>
  <c r="AE44" i="2"/>
  <c r="AH44" i="2" s="1"/>
  <c r="C44" i="2"/>
  <c r="B44" i="2"/>
  <c r="AY43" i="2"/>
  <c r="AX43" i="2"/>
  <c r="AW43" i="2"/>
  <c r="AG43" i="2"/>
  <c r="BA43" i="2" s="1"/>
  <c r="AE43" i="2"/>
  <c r="AH43" i="2" s="1"/>
  <c r="C43" i="2"/>
  <c r="B43" i="2"/>
  <c r="AY42" i="2"/>
  <c r="AX42" i="2"/>
  <c r="AW42" i="2"/>
  <c r="AG42" i="2"/>
  <c r="BA42" i="2" s="1"/>
  <c r="AE42" i="2"/>
  <c r="AH42" i="2" s="1"/>
  <c r="C42" i="2"/>
  <c r="B42" i="2"/>
  <c r="AY41" i="2"/>
  <c r="AX41" i="2"/>
  <c r="AW41" i="2"/>
  <c r="AG41" i="2"/>
  <c r="BA41" i="2" s="1"/>
  <c r="AE41" i="2"/>
  <c r="AH41" i="2" s="1"/>
  <c r="C41" i="2"/>
  <c r="B41" i="2"/>
  <c r="AY40" i="2"/>
  <c r="AX40" i="2"/>
  <c r="AW40" i="2"/>
  <c r="AG40" i="2"/>
  <c r="BA40" i="2" s="1"/>
  <c r="AE40" i="2"/>
  <c r="AH40" i="2" s="1"/>
  <c r="C40" i="2"/>
  <c r="B40" i="2"/>
  <c r="AY39" i="2"/>
  <c r="AX39" i="2"/>
  <c r="AW39" i="2"/>
  <c r="AG39" i="2"/>
  <c r="BA39" i="2" s="1"/>
  <c r="AE39" i="2"/>
  <c r="AH39" i="2" s="1"/>
  <c r="C39" i="2"/>
  <c r="B39" i="2"/>
  <c r="AY38" i="2"/>
  <c r="AX38" i="2"/>
  <c r="AW38" i="2"/>
  <c r="AG38" i="2"/>
  <c r="BA38" i="2" s="1"/>
  <c r="AE38" i="2"/>
  <c r="AH38" i="2" s="1"/>
  <c r="C38" i="2"/>
  <c r="B38" i="2"/>
  <c r="AY37" i="2"/>
  <c r="AX37" i="2"/>
  <c r="AW37" i="2"/>
  <c r="AG37" i="2"/>
  <c r="BA37" i="2" s="1"/>
  <c r="AE37" i="2"/>
  <c r="AH37" i="2" s="1"/>
  <c r="C37" i="2"/>
  <c r="B37" i="2"/>
  <c r="AY36" i="2"/>
  <c r="AX36" i="2"/>
  <c r="AW36" i="2"/>
  <c r="AG36" i="2"/>
  <c r="BA36" i="2" s="1"/>
  <c r="AE36" i="2"/>
  <c r="AH36" i="2" s="1"/>
  <c r="C36" i="2"/>
  <c r="B36" i="2"/>
  <c r="AY35" i="2"/>
  <c r="AX35" i="2"/>
  <c r="AW35" i="2"/>
  <c r="AG35" i="2"/>
  <c r="BA35" i="2" s="1"/>
  <c r="AE35" i="2"/>
  <c r="AH35" i="2" s="1"/>
  <c r="C35" i="2"/>
  <c r="B35" i="2"/>
  <c r="AY34" i="2"/>
  <c r="AX34" i="2"/>
  <c r="AW34" i="2"/>
  <c r="AG34" i="2"/>
  <c r="BA34" i="2" s="1"/>
  <c r="AE34" i="2"/>
  <c r="AH34" i="2" s="1"/>
  <c r="C34" i="2"/>
  <c r="B34" i="2"/>
  <c r="AY33" i="2"/>
  <c r="AX33" i="2"/>
  <c r="AW33" i="2"/>
  <c r="AG33" i="2"/>
  <c r="BA33" i="2" s="1"/>
  <c r="AE33" i="2"/>
  <c r="AH33" i="2" s="1"/>
  <c r="C33" i="2"/>
  <c r="B33" i="2"/>
  <c r="AY32" i="2"/>
  <c r="AX32" i="2"/>
  <c r="AW32" i="2"/>
  <c r="AG32" i="2"/>
  <c r="BA32" i="2" s="1"/>
  <c r="AE32" i="2"/>
  <c r="AH32" i="2" s="1"/>
  <c r="C32" i="2"/>
  <c r="B32" i="2"/>
  <c r="AY31" i="2"/>
  <c r="AX31" i="2"/>
  <c r="AW31" i="2"/>
  <c r="AG31" i="2"/>
  <c r="BA31" i="2" s="1"/>
  <c r="AE31" i="2"/>
  <c r="AH31" i="2" s="1"/>
  <c r="C31" i="2"/>
  <c r="B31" i="2"/>
  <c r="AY30" i="2"/>
  <c r="AX30" i="2"/>
  <c r="AW30" i="2"/>
  <c r="AG30" i="2"/>
  <c r="BA30" i="2" s="1"/>
  <c r="AE30" i="2"/>
  <c r="AH30" i="2" s="1"/>
  <c r="C30" i="2"/>
  <c r="B30" i="2"/>
  <c r="AY29" i="2"/>
  <c r="AX29" i="2"/>
  <c r="AW29" i="2"/>
  <c r="AG29" i="2"/>
  <c r="BA29" i="2" s="1"/>
  <c r="AE29" i="2"/>
  <c r="AH29" i="2" s="1"/>
  <c r="C29" i="2"/>
  <c r="B29" i="2"/>
  <c r="AY28" i="2"/>
  <c r="AX28" i="2"/>
  <c r="AW28" i="2"/>
  <c r="AG28" i="2"/>
  <c r="BA28" i="2" s="1"/>
  <c r="AE28" i="2"/>
  <c r="AH28" i="2" s="1"/>
  <c r="C28" i="2"/>
  <c r="B28" i="2"/>
  <c r="AX27" i="2"/>
  <c r="BA27" i="2" s="1"/>
  <c r="AG27" i="2"/>
  <c r="AE27" i="2"/>
  <c r="AH27" i="2" s="1"/>
  <c r="C27" i="2"/>
  <c r="B27" i="2"/>
  <c r="AX26" i="2"/>
  <c r="AG26" i="2"/>
  <c r="AE26" i="2"/>
  <c r="AH26" i="2" s="1"/>
  <c r="C26" i="2"/>
  <c r="B26" i="2"/>
  <c r="AX25" i="2"/>
  <c r="BA25" i="2" s="1"/>
  <c r="AH25" i="2"/>
  <c r="BB25" i="2" s="1"/>
  <c r="AG25" i="2"/>
  <c r="AE25" i="2"/>
  <c r="C25" i="2"/>
  <c r="B25" i="2"/>
  <c r="BA24" i="2"/>
  <c r="AZ24" i="2"/>
  <c r="AX24" i="2"/>
  <c r="AH24" i="2"/>
  <c r="AI24" i="2" s="1"/>
  <c r="AG24" i="2"/>
  <c r="AE24" i="2"/>
  <c r="C24" i="2"/>
  <c r="B24" i="2"/>
  <c r="BA23" i="2"/>
  <c r="AX23" i="2"/>
  <c r="AG23" i="2"/>
  <c r="AE23" i="2"/>
  <c r="AH23" i="2" s="1"/>
  <c r="C23" i="2"/>
  <c r="B23" i="2"/>
  <c r="AX22" i="2"/>
  <c r="AG22" i="2"/>
  <c r="BA22" i="2" s="1"/>
  <c r="AE22" i="2"/>
  <c r="AH22" i="2" s="1"/>
  <c r="C22" i="2"/>
  <c r="B22" i="2"/>
  <c r="AX21" i="2"/>
  <c r="AH21" i="2"/>
  <c r="BB21" i="2" s="1"/>
  <c r="AG21" i="2"/>
  <c r="AE21" i="2"/>
  <c r="C21" i="2"/>
  <c r="B21" i="2"/>
  <c r="AW20" i="2"/>
  <c r="AX20" i="2" s="1"/>
  <c r="AH20" i="2"/>
  <c r="AI20" i="2" s="1"/>
  <c r="BC20" i="2" s="1"/>
  <c r="AG20" i="2"/>
  <c r="AE20" i="2"/>
  <c r="C20" i="2"/>
  <c r="B20" i="2"/>
  <c r="BA19" i="2"/>
  <c r="AZ19" i="2"/>
  <c r="AX19" i="2"/>
  <c r="AG19" i="2"/>
  <c r="AE19" i="2"/>
  <c r="AH19" i="2" s="1"/>
  <c r="C19" i="2"/>
  <c r="B19" i="2"/>
  <c r="AY18" i="2"/>
  <c r="AX18" i="2"/>
  <c r="AW18" i="2"/>
  <c r="AG18" i="2"/>
  <c r="BA18" i="2" s="1"/>
  <c r="AE18" i="2"/>
  <c r="AH18" i="2" s="1"/>
  <c r="C18" i="2"/>
  <c r="B18" i="2"/>
  <c r="AY17" i="2"/>
  <c r="AX17" i="2"/>
  <c r="AW17" i="2"/>
  <c r="AG17" i="2"/>
  <c r="BA17" i="2" s="1"/>
  <c r="AE17" i="2"/>
  <c r="AH17" i="2" s="1"/>
  <c r="C17" i="2"/>
  <c r="B17" i="2"/>
  <c r="AY16" i="2"/>
  <c r="AX16" i="2"/>
  <c r="AW16" i="2"/>
  <c r="AG16" i="2"/>
  <c r="BA16" i="2" s="1"/>
  <c r="AE16" i="2"/>
  <c r="AH16" i="2" s="1"/>
  <c r="C16" i="2"/>
  <c r="B16" i="2"/>
  <c r="AY15" i="2"/>
  <c r="AX15" i="2"/>
  <c r="AW15" i="2"/>
  <c r="AG15" i="2"/>
  <c r="BA15" i="2" s="1"/>
  <c r="AE15" i="2"/>
  <c r="AH15" i="2" s="1"/>
  <c r="C15" i="2"/>
  <c r="B15" i="2"/>
  <c r="AY14" i="2"/>
  <c r="AX14" i="2"/>
  <c r="AW14" i="2"/>
  <c r="AG14" i="2"/>
  <c r="BA14" i="2" s="1"/>
  <c r="AE14" i="2"/>
  <c r="AH14" i="2" s="1"/>
  <c r="C14" i="2"/>
  <c r="B14" i="2"/>
  <c r="AY13" i="2"/>
  <c r="AX13" i="2"/>
  <c r="AW13" i="2"/>
  <c r="AG13" i="2"/>
  <c r="BA13" i="2" s="1"/>
  <c r="AE13" i="2"/>
  <c r="AH13" i="2" s="1"/>
  <c r="C13" i="2"/>
  <c r="B13" i="2"/>
  <c r="AY12" i="2"/>
  <c r="AW12" i="2"/>
  <c r="AX12" i="2" s="1"/>
  <c r="AH12" i="2"/>
  <c r="AI12" i="2" s="1"/>
  <c r="BC12" i="2" s="1"/>
  <c r="AG12" i="2"/>
  <c r="AE12" i="2"/>
  <c r="C12" i="2"/>
  <c r="B12" i="2"/>
  <c r="AD137" i="6"/>
  <c r="AD136" i="6"/>
  <c r="AD135" i="6"/>
  <c r="AD134" i="6"/>
  <c r="AD133" i="6"/>
  <c r="AD132" i="6"/>
  <c r="AD131" i="6"/>
  <c r="AD130" i="6"/>
  <c r="AD129" i="6"/>
  <c r="AD128" i="6"/>
  <c r="AD127" i="6"/>
  <c r="AD126" i="6"/>
  <c r="AD125" i="6"/>
  <c r="AD124" i="6"/>
  <c r="AD123" i="6"/>
  <c r="AD122" i="6"/>
  <c r="AD121" i="6"/>
  <c r="AD120" i="6"/>
  <c r="AD119" i="6"/>
  <c r="AD118" i="6"/>
  <c r="AD117" i="6"/>
  <c r="AD116" i="6"/>
  <c r="AD115" i="6"/>
  <c r="AD114" i="6"/>
  <c r="AD113" i="6"/>
  <c r="AD112" i="6"/>
  <c r="AD111" i="6"/>
  <c r="AD110" i="6"/>
  <c r="AD109" i="6"/>
  <c r="AD108" i="6"/>
  <c r="AD107" i="6"/>
  <c r="AD106" i="6"/>
  <c r="AD105" i="6"/>
  <c r="AD104" i="6"/>
  <c r="AD103" i="6"/>
  <c r="AD102" i="6"/>
  <c r="AD101" i="6"/>
  <c r="BD46" i="8"/>
  <c r="BC46" i="8"/>
  <c r="AX46" i="8"/>
  <c r="AY46" i="8" s="1"/>
  <c r="AJ46" i="8"/>
  <c r="AH46" i="8"/>
  <c r="AK46" i="8" s="1"/>
  <c r="AF46" i="8"/>
  <c r="D46" i="8"/>
  <c r="C46" i="8"/>
  <c r="BC45" i="8"/>
  <c r="BB45" i="8"/>
  <c r="BA45" i="8"/>
  <c r="AY45" i="8"/>
  <c r="AX45" i="8"/>
  <c r="AJ45" i="8"/>
  <c r="BD45" i="8" s="1"/>
  <c r="BF45" i="8" s="1"/>
  <c r="AH45" i="8"/>
  <c r="AK45" i="8" s="1"/>
  <c r="AF45" i="8"/>
  <c r="D45" i="8"/>
  <c r="C45" i="8"/>
  <c r="BC44" i="8"/>
  <c r="AX44" i="8"/>
  <c r="AY44" i="8" s="1"/>
  <c r="BB44" i="8" s="1"/>
  <c r="AJ44" i="8"/>
  <c r="BD44" i="8" s="1"/>
  <c r="BF44" i="8" s="1"/>
  <c r="AH44" i="8"/>
  <c r="AK44" i="8" s="1"/>
  <c r="AF44" i="8"/>
  <c r="D44" i="8"/>
  <c r="C44" i="8"/>
  <c r="BC43" i="8"/>
  <c r="AX43" i="8"/>
  <c r="AY43" i="8" s="1"/>
  <c r="BB43" i="8" s="1"/>
  <c r="AJ43" i="8"/>
  <c r="AK43" i="8" s="1"/>
  <c r="AH43" i="8"/>
  <c r="AF43" i="8"/>
  <c r="D43" i="8"/>
  <c r="C43" i="8"/>
  <c r="BD42" i="8"/>
  <c r="BC42" i="8"/>
  <c r="AX42" i="8"/>
  <c r="AY42" i="8" s="1"/>
  <c r="AJ42" i="8"/>
  <c r="AH42" i="8"/>
  <c r="AK42" i="8" s="1"/>
  <c r="AF42" i="8"/>
  <c r="D42" i="8"/>
  <c r="C42" i="8"/>
  <c r="BF33" i="8"/>
  <c r="AX33" i="8"/>
  <c r="AY33" i="8" s="1"/>
  <c r="AH33" i="8"/>
  <c r="AZ33" i="8" s="1"/>
  <c r="AF33" i="8"/>
  <c r="AI33" i="8" s="1"/>
  <c r="C33" i="8"/>
  <c r="AH18" i="8"/>
  <c r="AK18" i="8" s="1"/>
  <c r="AF18" i="8"/>
  <c r="BF13" i="8"/>
  <c r="BE13" i="8"/>
  <c r="BC13" i="8"/>
  <c r="BA13" i="8"/>
  <c r="AX13" i="8"/>
  <c r="AY13" i="8" s="1"/>
  <c r="AF12" i="8"/>
  <c r="AZ25" i="2" l="1"/>
  <c r="AI27" i="2"/>
  <c r="BB27" i="2"/>
  <c r="BB41" i="2"/>
  <c r="AI41" i="2"/>
  <c r="BB17" i="2"/>
  <c r="AI17" i="2"/>
  <c r="BA43" i="8"/>
  <c r="BB14" i="2"/>
  <c r="AI14" i="2"/>
  <c r="AZ15" i="2"/>
  <c r="BB29" i="2"/>
  <c r="AI29" i="2"/>
  <c r="AZ30" i="2"/>
  <c r="BB37" i="2"/>
  <c r="AI37" i="2"/>
  <c r="AZ38" i="2"/>
  <c r="BE45" i="8"/>
  <c r="BB13" i="2"/>
  <c r="AI13" i="2"/>
  <c r="AZ14" i="2"/>
  <c r="BB28" i="2"/>
  <c r="AI28" i="2"/>
  <c r="AZ29" i="2"/>
  <c r="BB36" i="2"/>
  <c r="AI36" i="2"/>
  <c r="AZ37" i="2"/>
  <c r="BB44" i="2"/>
  <c r="AI44" i="2"/>
  <c r="BF46" i="8"/>
  <c r="AZ13" i="2"/>
  <c r="AZ28" i="2"/>
  <c r="BB35" i="2"/>
  <c r="AI35" i="2"/>
  <c r="AZ36" i="2"/>
  <c r="BB43" i="2"/>
  <c r="AI43" i="2"/>
  <c r="AZ44" i="2"/>
  <c r="BA12" i="2"/>
  <c r="BB19" i="2"/>
  <c r="AI19" i="2"/>
  <c r="AJ20" i="2"/>
  <c r="AI23" i="2"/>
  <c r="BC23" i="2" s="1"/>
  <c r="BD23" i="2" s="1"/>
  <c r="BB23" i="2"/>
  <c r="AJ24" i="2"/>
  <c r="BC24" i="2"/>
  <c r="BD24" i="2" s="1"/>
  <c r="BB34" i="2"/>
  <c r="AI34" i="2"/>
  <c r="AZ35" i="2"/>
  <c r="BB42" i="2"/>
  <c r="AI42" i="2"/>
  <c r="AZ43" i="2"/>
  <c r="BB18" i="2"/>
  <c r="AI18" i="2"/>
  <c r="BB33" i="2"/>
  <c r="AI33" i="2"/>
  <c r="BB32" i="2"/>
  <c r="AI32" i="2"/>
  <c r="AZ34" i="2"/>
  <c r="AZ42" i="2"/>
  <c r="AZ18" i="2"/>
  <c r="AZ33" i="2"/>
  <c r="BB40" i="2"/>
  <c r="AI40" i="2"/>
  <c r="AZ41" i="2"/>
  <c r="BB16" i="2"/>
  <c r="AI16" i="2"/>
  <c r="AZ17" i="2"/>
  <c r="BB22" i="2"/>
  <c r="AI22" i="2"/>
  <c r="AZ27" i="2"/>
  <c r="BB31" i="2"/>
  <c r="AI31" i="2"/>
  <c r="AZ32" i="2"/>
  <c r="BB39" i="2"/>
  <c r="AI39" i="2"/>
  <c r="AZ40" i="2"/>
  <c r="BC33" i="8"/>
  <c r="AJ33" i="8"/>
  <c r="AK33" i="8" s="1"/>
  <c r="BE44" i="8"/>
  <c r="BA44" i="8"/>
  <c r="BB15" i="2"/>
  <c r="AI15" i="2"/>
  <c r="AZ16" i="2"/>
  <c r="AZ22" i="2"/>
  <c r="AI26" i="2"/>
  <c r="BC26" i="2" s="1"/>
  <c r="BB26" i="2"/>
  <c r="BB30" i="2"/>
  <c r="AI30" i="2"/>
  <c r="AZ31" i="2"/>
  <c r="BB38" i="2"/>
  <c r="AI38" i="2"/>
  <c r="AZ39" i="2"/>
  <c r="BA20" i="2"/>
  <c r="BE20" i="2" s="1"/>
  <c r="BB12" i="2"/>
  <c r="AY20" i="2"/>
  <c r="BA21" i="2"/>
  <c r="BB24" i="2"/>
  <c r="AI25" i="2"/>
  <c r="BC25" i="2" s="1"/>
  <c r="BD25" i="2" s="1"/>
  <c r="BB20" i="2"/>
  <c r="AI21" i="2"/>
  <c r="BC21" i="2" s="1"/>
  <c r="BB42" i="8"/>
  <c r="BD43" i="8"/>
  <c r="BF43" i="8" s="1"/>
  <c r="BB46" i="8"/>
  <c r="AJ12" i="2"/>
  <c r="AZ23" i="2"/>
  <c r="BA26" i="2"/>
  <c r="AE134" i="6"/>
  <c r="AE118" i="6"/>
  <c r="AE101" i="6"/>
  <c r="AE115" i="6"/>
  <c r="AE106" i="6"/>
  <c r="AE137" i="6"/>
  <c r="AE130" i="6"/>
  <c r="AE121" i="6"/>
  <c r="AE114" i="6"/>
  <c r="AE105" i="6"/>
  <c r="AE126" i="6"/>
  <c r="AE129" i="6"/>
  <c r="AE113" i="6"/>
  <c r="AE125" i="6"/>
  <c r="AE110" i="6"/>
  <c r="AE109" i="6"/>
  <c r="AE117" i="6"/>
  <c r="AE136" i="6"/>
  <c r="AE120" i="6"/>
  <c r="AE107" i="6"/>
  <c r="AE133" i="6"/>
  <c r="AE127" i="6"/>
  <c r="AE111" i="6"/>
  <c r="AE122" i="6"/>
  <c r="AE103" i="6"/>
  <c r="AE131" i="6"/>
  <c r="AE124" i="6"/>
  <c r="AE108" i="6"/>
  <c r="AE102" i="6"/>
  <c r="AE123" i="6"/>
  <c r="AE135" i="6"/>
  <c r="AE119" i="6"/>
  <c r="AE104" i="6"/>
  <c r="AE128" i="6"/>
  <c r="AE112" i="6"/>
  <c r="AE132" i="6"/>
  <c r="AE116" i="6"/>
  <c r="AJ29" i="2" l="1"/>
  <c r="BC29" i="2"/>
  <c r="BD21" i="2"/>
  <c r="AZ21" i="2"/>
  <c r="AJ23" i="2"/>
  <c r="AJ28" i="2"/>
  <c r="BC28" i="2"/>
  <c r="AJ17" i="2"/>
  <c r="BC17" i="2"/>
  <c r="AJ30" i="2"/>
  <c r="BC30" i="2"/>
  <c r="AJ36" i="2"/>
  <c r="BC36" i="2"/>
  <c r="AJ33" i="2"/>
  <c r="BC33" i="2"/>
  <c r="AJ14" i="2"/>
  <c r="BC14" i="2"/>
  <c r="BA46" i="8"/>
  <c r="BE46" i="8"/>
  <c r="AJ31" i="2"/>
  <c r="BC31" i="2"/>
  <c r="AJ26" i="2"/>
  <c r="AZ12" i="2"/>
  <c r="BD12" i="2"/>
  <c r="AJ44" i="2"/>
  <c r="BC44" i="2"/>
  <c r="AJ16" i="2"/>
  <c r="BC16" i="2"/>
  <c r="AJ32" i="2"/>
  <c r="BC32" i="2"/>
  <c r="AJ42" i="2"/>
  <c r="BC42" i="2"/>
  <c r="AJ43" i="2"/>
  <c r="BC43" i="2"/>
  <c r="AJ25" i="2"/>
  <c r="AJ21" i="2"/>
  <c r="AJ37" i="2"/>
  <c r="BC37" i="2"/>
  <c r="AJ41" i="2"/>
  <c r="BC41" i="2"/>
  <c r="BA42" i="8"/>
  <c r="BE42" i="8"/>
  <c r="BD20" i="2"/>
  <c r="AZ20" i="2"/>
  <c r="AJ15" i="2"/>
  <c r="BC15" i="2"/>
  <c r="AJ39" i="2"/>
  <c r="BC39" i="2"/>
  <c r="BC19" i="2"/>
  <c r="BD19" i="2" s="1"/>
  <c r="AJ19" i="2"/>
  <c r="AJ13" i="2"/>
  <c r="BC13" i="2"/>
  <c r="BC27" i="2"/>
  <c r="BD27" i="2" s="1"/>
  <c r="AJ27" i="2"/>
  <c r="BD26" i="2"/>
  <c r="AZ26" i="2"/>
  <c r="AJ38" i="2"/>
  <c r="BC38" i="2"/>
  <c r="AJ22" i="2"/>
  <c r="BC22" i="2"/>
  <c r="BD22" i="2" s="1"/>
  <c r="AJ40" i="2"/>
  <c r="BC40" i="2"/>
  <c r="AJ18" i="2"/>
  <c r="BC18" i="2"/>
  <c r="AJ34" i="2"/>
  <c r="BC34" i="2"/>
  <c r="AJ35" i="2"/>
  <c r="BC35" i="2"/>
  <c r="BF42" i="8"/>
  <c r="BE43" i="8"/>
  <c r="BE40" i="2" l="1"/>
  <c r="BD40" i="2"/>
  <c r="BE37" i="2"/>
  <c r="BD37" i="2"/>
  <c r="BE16" i="2"/>
  <c r="BD16" i="2"/>
  <c r="BE30" i="2"/>
  <c r="BD30" i="2"/>
  <c r="BE34" i="2"/>
  <c r="BD34" i="2"/>
  <c r="BE38" i="2"/>
  <c r="BD38" i="2"/>
  <c r="BD29" i="2"/>
  <c r="BE29" i="2"/>
  <c r="BE14" i="2"/>
  <c r="BD14" i="2"/>
  <c r="BE17" i="2"/>
  <c r="BD17" i="2"/>
  <c r="BE18" i="2"/>
  <c r="BD18" i="2"/>
  <c r="BE39" i="2"/>
  <c r="BD39" i="2"/>
  <c r="BE41" i="2"/>
  <c r="BD41" i="2"/>
  <c r="BE42" i="2"/>
  <c r="BD42" i="2"/>
  <c r="BE43" i="2"/>
  <c r="BD43" i="2"/>
  <c r="BE44" i="2"/>
  <c r="BD44" i="2"/>
  <c r="BE33" i="2"/>
  <c r="BD33" i="2"/>
  <c r="BE28" i="2"/>
  <c r="BD28" i="2"/>
  <c r="BE15" i="2"/>
  <c r="BD15" i="2"/>
  <c r="BE32" i="2"/>
  <c r="BD32" i="2"/>
  <c r="BE31" i="2"/>
  <c r="BD31" i="2"/>
  <c r="BE36" i="2"/>
  <c r="BD36" i="2"/>
  <c r="BE35" i="2"/>
  <c r="BD35" i="2"/>
  <c r="BE13" i="2"/>
  <c r="BD13" i="2"/>
</calcChain>
</file>

<file path=xl/comments1.xml><?xml version="1.0" encoding="utf-8"?>
<comments xmlns="http://schemas.openxmlformats.org/spreadsheetml/2006/main">
  <authors>
    <author>Elcy del Carmen Montoya Perez</author>
    <author>Gloria Cecilia Gutierrez Zapata</author>
    <author>Jhon Fredy Duque Castano</author>
    <author>Olga Lucia Llanos Orozco</author>
    <author>Nancy Patricia Montoya Arbelaez</author>
  </authors>
  <commentList>
    <comment ref="A11" authorId="0" shapeId="0">
      <text>
        <r>
          <rPr>
            <sz val="9"/>
            <color indexed="81"/>
            <rFont val="Tahoma"/>
            <family val="2"/>
          </rPr>
          <t xml:space="preserve">
Seleccione el nombre del proceso tal como aparece en la caracterizacón del proceso </t>
        </r>
      </text>
    </comment>
    <comment ref="C11" authorId="0" shapeId="0">
      <text>
        <r>
          <rPr>
            <b/>
            <sz val="12"/>
            <color indexed="81"/>
            <rFont val="Arial"/>
            <family val="2"/>
          </rPr>
          <t>Registrar el objetivo que se encuentra en la ultima versión de la caracterización de cada proceso.</t>
        </r>
      </text>
    </comment>
    <comment ref="D11" authorId="0" shapeId="0">
      <text>
        <r>
          <rPr>
            <b/>
            <sz val="18"/>
            <color indexed="81"/>
            <rFont val="Arial"/>
            <family val="2"/>
          </rPr>
          <t>Cargo direccionador del proceso, el cual se encuentra en la caracterización del proceso como responsable(s).</t>
        </r>
      </text>
    </comment>
    <comment ref="E11" authorId="1" shapeId="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text>
        <r>
          <rPr>
            <b/>
            <sz val="18"/>
            <color indexed="81"/>
            <rFont val="Arial"/>
            <family val="2"/>
          </rPr>
          <t>Según lista desplegable, y definir según descripción de las tipologías (pestaña "Conceptos").</t>
        </r>
      </text>
    </comment>
    <comment ref="K11" authorId="0" shapeId="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text>
        <r>
          <rPr>
            <b/>
            <sz val="14"/>
            <color indexed="81"/>
            <rFont val="Arial"/>
            <family val="2"/>
          </rPr>
          <t>campo calculado automaticamente.
Nota: no modificar manualmente.</t>
        </r>
        <r>
          <rPr>
            <sz val="9"/>
            <color indexed="81"/>
            <rFont val="Tahoma"/>
            <family val="2"/>
          </rPr>
          <t xml:space="preserve">
</t>
        </r>
      </text>
    </comment>
    <comment ref="AK11" authorId="1" shapeId="0">
      <text>
        <r>
          <rPr>
            <sz val="14"/>
            <color indexed="81"/>
            <rFont val="Arial"/>
            <family val="2"/>
          </rPr>
          <t xml:space="preserve">
Ubicación del riesgo en la zona de calor, campo calculado automaticamente.
Nota: no modificar manualmente.</t>
        </r>
      </text>
    </comment>
    <comment ref="AM11" authorId="2" shapeId="0">
      <text>
        <r>
          <rPr>
            <b/>
            <sz val="9"/>
            <color indexed="81"/>
            <rFont val="Tahoma"/>
            <family val="2"/>
          </rPr>
          <t>Debe indicar qué pasa con las observaciones o
desviaciones resultantes de ejecutar el control.</t>
        </r>
      </text>
    </comment>
    <comment ref="AN11" authorId="2" shapeId="0">
      <text>
        <r>
          <rPr>
            <b/>
            <sz val="9"/>
            <color indexed="81"/>
            <rFont val="Tahoma"/>
            <family val="2"/>
          </rPr>
          <t>Debe dejar evidencia de la ejecución del control.</t>
        </r>
        <r>
          <rPr>
            <sz val="9"/>
            <color indexed="81"/>
            <rFont val="Tahoma"/>
            <family val="2"/>
          </rPr>
          <t xml:space="preserve">
</t>
        </r>
      </text>
    </comment>
    <comment ref="AO11" authorId="0"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authors>
    <author>Elcy del Carmen Montoya Perez</author>
    <author>Yanet</author>
    <author>Gloria Cecilia Gutierrez Zapata</author>
    <author>Jhon Fredy Duque Castano</author>
    <author>Olga Lucia Llanos Orozco</author>
    <author>Nancy Patricia Montoya Arbelaez</author>
  </authors>
  <commentList>
    <comment ref="A17" authorId="0" shapeId="0">
      <text>
        <r>
          <rPr>
            <sz val="9"/>
            <color indexed="81"/>
            <rFont val="Tahoma"/>
            <family val="2"/>
          </rPr>
          <t xml:space="preserve">
Elegir el nombre del proceso tal como aparece en la caracterización</t>
        </r>
      </text>
    </comment>
    <comment ref="C17" authorId="0" shapeId="0">
      <text>
        <r>
          <rPr>
            <b/>
            <sz val="12"/>
            <color indexed="81"/>
            <rFont val="Arial"/>
            <family val="2"/>
          </rPr>
          <t>Registrar el objetivo que se encuentra en la ultima versión de la caracterización de cada proceso.</t>
        </r>
      </text>
    </comment>
    <comment ref="D17" authorId="0" shapeId="0">
      <text>
        <r>
          <rPr>
            <b/>
            <sz val="18"/>
            <color indexed="81"/>
            <rFont val="Arial"/>
            <family val="2"/>
          </rPr>
          <t>Cargo direccionador del proceso, el cual se encuentra en la caracterización del proceso como responsable(s).</t>
        </r>
      </text>
    </comment>
    <comment ref="E17" authorId="1" shapeId="0">
      <text>
        <r>
          <rPr>
            <b/>
            <sz val="9"/>
            <color indexed="81"/>
            <rFont val="Tahoma"/>
            <family val="2"/>
          </rPr>
          <t>Yanet:</t>
        </r>
        <r>
          <rPr>
            <sz val="9"/>
            <color indexed="81"/>
            <rFont val="Tahoma"/>
            <family val="2"/>
          </rPr>
          <t xml:space="preserve">
Estructura para redactar el riesgo           Riesgo= Impacto (Qué) + Causa Inmediata (como) + Causa Raiz (por qué). El impacto + causa inmediata= lo que puede ocurrir.</t>
        </r>
      </text>
    </comment>
    <comment ref="F17" authorId="0" shapeId="0">
      <text>
        <r>
          <rPr>
            <u/>
            <sz val="14"/>
            <color indexed="81"/>
            <rFont val="Arial"/>
            <family val="2"/>
          </rPr>
          <t xml:space="preserve">Circunstancias o situaciones más evidentes sobre las cuales see presenta el riesgo, las mismas no constituyen la causa principal o base para que se presente el riesgo. </t>
        </r>
      </text>
    </comment>
    <comment ref="G17" authorId="1" shapeId="0">
      <text>
        <r>
          <rPr>
            <b/>
            <sz val="9"/>
            <color indexed="81"/>
            <rFont val="Tahoma"/>
            <family val="2"/>
          </rPr>
          <t>Yanet:</t>
        </r>
        <r>
          <rPr>
            <sz val="9"/>
            <color indexed="81"/>
            <rFont val="Tahoma"/>
            <family val="2"/>
          </rPr>
          <t xml:space="preserve">
Es la causa principal o básica, corresponden a las razones por las cuales se puede presentar el riesgo, son la base para la definición de controles. </t>
        </r>
      </text>
    </comment>
    <comment ref="I17" authorId="1" shapeId="0">
      <text>
        <r>
          <rPr>
            <b/>
            <sz val="9"/>
            <color indexed="81"/>
            <rFont val="Tahoma"/>
            <family val="2"/>
          </rPr>
          <t>Yanet:</t>
        </r>
        <r>
          <rPr>
            <sz val="9"/>
            <color indexed="81"/>
            <rFont val="Tahoma"/>
            <family val="2"/>
          </rPr>
          <t xml:space="preserve">
Revisar la definición de las  categorías en la hoja conceptos guías. </t>
        </r>
      </text>
    </comment>
    <comment ref="J17" authorId="2" shapeId="0">
      <text>
        <r>
          <rPr>
            <sz val="14"/>
            <color indexed="81"/>
            <rFont val="Arial"/>
            <family val="2"/>
          </rPr>
          <t>Revisar la tabla de frecuencia en la pestaña "Conceptos".</t>
        </r>
      </text>
    </comment>
    <comment ref="K17" authorId="1" shapeId="0">
      <text>
        <r>
          <rPr>
            <b/>
            <sz val="9"/>
            <color indexed="81"/>
            <rFont val="Tahoma"/>
            <family val="2"/>
          </rPr>
          <t>Yanet:</t>
        </r>
        <r>
          <rPr>
            <sz val="9"/>
            <color indexed="81"/>
            <rFont val="Tahoma"/>
            <family val="2"/>
          </rPr>
          <t xml:space="preserve">
campo calculado automaticamente.
Nota: no modificar manualmente.</t>
        </r>
      </text>
    </comment>
    <comment ref="L17" authorId="2" shapeId="0">
      <text>
        <r>
          <rPr>
            <sz val="14"/>
            <color indexed="81"/>
            <rFont val="Arial"/>
            <family val="2"/>
          </rPr>
          <t xml:space="preserve">Revisar los criterios para calificar el impacto, los cuales se encuentran en la pestaña de "Conceptos Guía".
</t>
        </r>
      </text>
    </comment>
    <comment ref="M17" authorId="2" shapeId="0">
      <text>
        <r>
          <rPr>
            <b/>
            <sz val="14"/>
            <color indexed="81"/>
            <rFont val="Arial"/>
            <family val="2"/>
          </rPr>
          <t>campo calculado automaticamente.
Nota: no modificar manualmente.</t>
        </r>
        <r>
          <rPr>
            <sz val="9"/>
            <color indexed="81"/>
            <rFont val="Tahoma"/>
            <family val="2"/>
          </rPr>
          <t xml:space="preserve">
</t>
        </r>
      </text>
    </comment>
    <comment ref="O17" authorId="2" shapeId="0">
      <text>
        <r>
          <rPr>
            <b/>
            <sz val="14"/>
            <color indexed="81"/>
            <rFont val="Arial"/>
            <family val="2"/>
          </rPr>
          <t>campo calculado automaticamente.
Nota: no modificar manualmente.</t>
        </r>
        <r>
          <rPr>
            <sz val="9"/>
            <color indexed="81"/>
            <rFont val="Tahoma"/>
            <family val="2"/>
          </rPr>
          <t xml:space="preserve">
</t>
        </r>
      </text>
    </comment>
    <comment ref="Q17" authorId="3" shapeId="0">
      <text>
        <r>
          <rPr>
            <b/>
            <sz val="9"/>
            <color indexed="81"/>
            <rFont val="Tahoma"/>
            <family val="2"/>
          </rPr>
          <t>Debe tener una periodicidad definida para su
ejecución.</t>
        </r>
      </text>
    </comment>
    <comment ref="R17" authorId="3" shapeId="0">
      <text>
        <r>
          <rPr>
            <sz val="9"/>
            <color indexed="81"/>
            <rFont val="Tahoma"/>
            <family val="2"/>
          </rPr>
          <t>Esta evidencia ayuda
a que se pueda revisar la misma información por parte de un tercero
y llegue a la misma conclusión de quien ejecutó el control y se pueda
evaluar que el control realmente fue ejecutado de acuerdo con los
parámetros establecidos.</t>
        </r>
      </text>
    </comment>
    <comment ref="T17" authorId="4" shapeId="0">
      <text>
        <r>
          <rPr>
            <b/>
            <sz val="10"/>
            <color rgb="FF000000"/>
            <rFont val="Arial"/>
            <family val="2"/>
          </rPr>
          <t xml:space="preserve">Clasificacion de las actividades de control:
1. Preventivos: </t>
        </r>
        <r>
          <rPr>
            <sz val="10"/>
            <color rgb="FF000000"/>
            <rFont val="Arial"/>
            <family val="2"/>
          </rPr>
          <t>Controles diseñados para evitar que se materialice el riesgo.</t>
        </r>
        <r>
          <rPr>
            <b/>
            <sz val="10"/>
            <color rgb="FF000000"/>
            <rFont val="Arial"/>
            <family val="2"/>
          </rPr>
          <t xml:space="preserve">
2. Detectivos: </t>
        </r>
        <r>
          <rPr>
            <sz val="10"/>
            <color rgb="FF000000"/>
            <rFont val="Arial"/>
            <family val="2"/>
          </rPr>
          <t xml:space="preserve">Buscan identificar un evento o resultado no previsto despues que se haya producido.
</t>
        </r>
        <r>
          <rPr>
            <sz val="14"/>
            <color rgb="FF000000"/>
            <rFont val="Arial"/>
            <family val="2"/>
          </rPr>
          <t xml:space="preserve">
</t>
        </r>
      </text>
    </comment>
    <comment ref="AG17" authorId="5"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AH17" authorId="5"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AI17" authorId="5"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AJ17" authorId="5"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AK17" authorId="5"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AL17" authorId="5"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AM17" authorId="5"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AN17" authorId="5"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AO17" authorId="5"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AP17" authorId="5"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AQ17" authorId="5"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AR17" authorId="5"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3.xml><?xml version="1.0" encoding="utf-8"?>
<comments xmlns="http://schemas.openxmlformats.org/spreadsheetml/2006/main">
  <authors>
    <author>Elcy del Carmen Montoya Perez</author>
    <author>Gloria Cecilia Gutierrez Zapata</author>
    <author>Jhon Fredy Duque Castano</author>
    <author>Olga Lucia Llanos Orozco</author>
  </authors>
  <commentList>
    <comment ref="BP8" authorId="0" shapeId="0">
      <text>
        <r>
          <rPr>
            <b/>
            <sz val="9"/>
            <color indexed="81"/>
            <rFont val="Tahoma"/>
            <family val="2"/>
          </rPr>
          <t>Elcy del Carmen Montoya Perez:</t>
        </r>
        <r>
          <rPr>
            <sz val="9"/>
            <color indexed="81"/>
            <rFont val="Tahoma"/>
            <family val="2"/>
          </rPr>
          <t xml:space="preserve">
</t>
        </r>
      </text>
    </comment>
    <comment ref="A11" authorId="0" shapeId="0">
      <text>
        <r>
          <rPr>
            <sz val="9"/>
            <color indexed="81"/>
            <rFont val="Tahoma"/>
            <family val="2"/>
          </rPr>
          <t xml:space="preserve">
Seleccione el nombre del proceso tal como aparece en la caracterizacón del proceso </t>
        </r>
      </text>
    </comment>
    <comment ref="B11" authorId="0" shapeId="0">
      <text>
        <r>
          <rPr>
            <b/>
            <sz val="12"/>
            <color indexed="81"/>
            <rFont val="Arial"/>
            <family val="2"/>
          </rPr>
          <t>Registrar el objetivo que se encuentra en la ultima versión de la caracterización de cada proceso.</t>
        </r>
      </text>
    </comment>
    <comment ref="C11" authorId="0" shapeId="0">
      <text>
        <r>
          <rPr>
            <b/>
            <sz val="18"/>
            <color indexed="81"/>
            <rFont val="Arial"/>
            <family val="2"/>
          </rPr>
          <t>Cargo direccionador del proceso, el cual se encuentra en la caracterización del proceso como responsable(s).</t>
        </r>
      </text>
    </comment>
    <comment ref="D11" authorId="1" shapeId="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text>
        <r>
          <rPr>
            <b/>
            <sz val="18"/>
            <color indexed="81"/>
            <rFont val="Arial"/>
            <family val="2"/>
          </rPr>
          <t>Según lista desplegable, y definir según descripción de las tipologías (pestaña "Conceptos").</t>
        </r>
      </text>
    </comment>
    <comment ref="J11" authorId="0" shapeId="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text>
        <r>
          <rPr>
            <b/>
            <sz val="14"/>
            <color indexed="81"/>
            <rFont val="Arial"/>
            <family val="2"/>
          </rPr>
          <t>campo calculado automaticamente.
Nota: no modificar manualmente.</t>
        </r>
        <r>
          <rPr>
            <sz val="9"/>
            <color indexed="81"/>
            <rFont val="Tahoma"/>
            <family val="2"/>
          </rPr>
          <t xml:space="preserve">
</t>
        </r>
      </text>
    </comment>
    <comment ref="AJ11" authorId="1" shapeId="0">
      <text>
        <r>
          <rPr>
            <sz val="14"/>
            <color indexed="81"/>
            <rFont val="Arial"/>
            <family val="2"/>
          </rPr>
          <t xml:space="preserve">
Ubicación del riesgo en la zona de calor, campo calculado automaticamente.
Nota: no modificar manualmente.</t>
        </r>
      </text>
    </comment>
    <comment ref="AK11" authorId="2" shapeId="0">
      <text>
        <r>
          <rPr>
            <b/>
            <sz val="9"/>
            <color indexed="81"/>
            <rFont val="Tahoma"/>
            <family val="2"/>
          </rPr>
          <t xml:space="preserve">Debe indicar cuál es el propósito del control.
</t>
        </r>
        <r>
          <rPr>
            <sz val="9"/>
            <color indexed="81"/>
            <rFont val="Tahoma"/>
            <family val="2"/>
          </rPr>
          <t xml:space="preserve">
</t>
        </r>
      </text>
    </comment>
    <comment ref="AL11" authorId="2" shapeId="0">
      <text>
        <r>
          <rPr>
            <b/>
            <sz val="9"/>
            <color indexed="81"/>
            <rFont val="Tahoma"/>
            <family val="2"/>
          </rPr>
          <t>Debe indicar qué pasa con las observaciones o
desviaciones resultantes de ejecutar el control.</t>
        </r>
      </text>
    </comment>
    <comment ref="AM11" authorId="2" shapeId="0">
      <text>
        <r>
          <rPr>
            <b/>
            <sz val="9"/>
            <color indexed="81"/>
            <rFont val="Tahoma"/>
            <family val="2"/>
          </rPr>
          <t>Debe dejar evidencia de la ejecución del control.</t>
        </r>
        <r>
          <rPr>
            <sz val="9"/>
            <color indexed="81"/>
            <rFont val="Tahoma"/>
            <family val="2"/>
          </rPr>
          <t xml:space="preserve">
</t>
        </r>
      </text>
    </comment>
    <comment ref="AN11" authorId="0"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<sst xmlns="http://schemas.openxmlformats.org/spreadsheetml/2006/main" count="5938" uniqueCount="1478">
  <si>
    <t xml:space="preserve">MATRIZ GESTIÓN DE RIESGO </t>
  </si>
  <si>
    <t>IDENTIFICACIÓN DEL RIESGO</t>
  </si>
  <si>
    <t>ANALISIS DE RIESGOS</t>
  </si>
  <si>
    <t>MONITOREO Y REVISIÓN DE RIESGOS</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</si>
  <si>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</si>
  <si>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</si>
  <si>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</si>
  <si>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</si>
  <si>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</si>
  <si>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</si>
  <si>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</si>
  <si>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</si>
  <si>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</si>
  <si>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</si>
  <si>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</si>
  <si>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</si>
  <si>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</si>
  <si>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</si>
  <si>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</si>
  <si>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</si>
  <si>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</si>
  <si>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</si>
  <si>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</si>
  <si>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</si>
  <si>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</si>
  <si>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</si>
  <si>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</si>
  <si>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</si>
  <si>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</si>
  <si>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</si>
  <si>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</si>
  <si>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</si>
  <si>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</si>
  <si>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</si>
  <si>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</si>
  <si>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</si>
  <si>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</si>
  <si>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</si>
  <si>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</si>
  <si>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</si>
  <si>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</si>
  <si>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</si>
  <si>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</si>
  <si>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</si>
  <si>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</si>
  <si>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</si>
  <si>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</si>
  <si>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</si>
  <si>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</si>
  <si>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</si>
  <si>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</si>
  <si>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</si>
  <si>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</si>
  <si>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</si>
  <si>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</si>
  <si>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</si>
  <si>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</si>
  <si>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</si>
  <si>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</si>
  <si>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</si>
  <si>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</si>
  <si>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</si>
  <si>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</si>
  <si>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</si>
  <si>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</si>
  <si>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</si>
  <si>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</si>
  <si>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</si>
  <si>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</si>
  <si>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</si>
  <si>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</si>
  <si>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</si>
  <si>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</si>
  <si>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</si>
  <si>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t>Materializó
 Julio - Agosto</t>
  </si>
  <si>
    <t xml:space="preserve">Materializó
Septiembre -Octube </t>
  </si>
  <si>
    <t>Materializó
Noviembre -Diciembre</t>
  </si>
  <si>
    <t xml:space="preserve">Planeación Organizacional </t>
  </si>
  <si>
    <t>PO-RC1-CAU1-CON1</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</si>
  <si>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</si>
  <si>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</si>
  <si>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</si>
  <si>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</si>
  <si>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</si>
  <si>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</si>
  <si>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</si>
  <si>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</si>
  <si>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</si>
  <si>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</si>
  <si>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</si>
  <si>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</si>
  <si>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</si>
  <si>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</si>
  <si>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</si>
  <si>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</si>
  <si>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</si>
  <si>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</si>
  <si>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</si>
  <si>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</si>
  <si>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</si>
  <si>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</si>
  <si>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t>Capacitación para organizaciones deportivas</t>
  </si>
  <si>
    <t>CP-RC1-CAU1-CON1</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</si>
  <si>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</si>
  <si>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</si>
  <si>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Posibilidad de recibir o solicitar dadiva o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</si>
  <si>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Corrupción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</si>
  <si>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</si>
  <si>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</si>
  <si>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RARA VEZ</t>
  </si>
  <si>
    <t>ALTO</t>
  </si>
  <si>
    <t>El profesional especializado coteja la información resultante del control docente que genera la plataforma Deportes Ant vs el  consolidado de asistencia que entrega el prestador del servicio, para determinar si se cumplen los requisitos y se pueda generar el certificado.  Si la revision no coincide se vuelve a verificar la informacion y si definitivamente no coinciden se devuelve al técnico administrativo para validar las inconsistencias.  La evidencia es el control docente con el email del PE y se realiza a demanda  cada que se terminar un curso. Este control se ejecuta de forma manual.</t>
  </si>
  <si>
    <t xml:space="preserve">Si la revision no coincide se vuelve a verificar la informacion y si definitivamente no coinciden se devuelve al técnico administrativo para validar las inconsistencias. </t>
  </si>
  <si>
    <t xml:space="preserve">Control docente verificado por el PE </t>
  </si>
  <si>
    <t>reducir</t>
  </si>
  <si>
    <t>Realizar cruce de base de datos con las base de datos de certificados emitidos</t>
  </si>
  <si>
    <t>Archivo de Excel
Control docente</t>
  </si>
  <si>
    <t xml:space="preserve">Apoyo Técnico, Científico y Psicosocial </t>
  </si>
  <si>
    <t>AT-RC1-CAU1-CON1</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</si>
  <si>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</si>
  <si>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</si>
  <si>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</si>
  <si>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</si>
  <si>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</si>
  <si>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</si>
  <si>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</si>
  <si>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</si>
  <si>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</si>
  <si>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</si>
  <si>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IMPROBABLE</t>
  </si>
  <si>
    <t>Mensual</t>
  </si>
  <si>
    <t>Revisar requisitos por parte del Comité técnico científico evaluador de apoyos.</t>
  </si>
  <si>
    <t>Resoluciones de apoyo, Listados oficiales</t>
  </si>
  <si>
    <t>28/02/2026 Verificar las solicitudes y pertinecia de continuidad en los estimulos economicos, alimentacion, educacion, alojamiento y poliza por parte de los integrantes del comite coordinador de estimulos de manera que todos estimulo sea aprobado en dicho comite. La evidencia de lo revisado en el comite queda registrado y firmado en el acta del comite por parte del Subgerete, Jefe de oficina de medicina, Coordinadora Psicosocial y Coordinador metodologico.</t>
  </si>
  <si>
    <t>Deporte</t>
  </si>
  <si>
    <t>RD-RC1-CAU1-CON1</t>
  </si>
  <si>
    <t xml:space="preserve">Fomentar el deporte formativo en los municipios del departamento de Antioquia a través de estrategias de promoción, formación y cofinanciación para el adecuado desarrollo de las habilidades y capacidades motrices, físicas, psicológicas y sociales en los niños y las niñas. </t>
  </si>
  <si>
    <t xml:space="preserve">Líder programa Deporte Formativo profesional Universitario </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</si>
  <si>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</si>
  <si>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</si>
  <si>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</si>
  <si>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 xml:space="preserve">En caso de haber incumplimiento en los criterios de selección, se realiza un informe aclaratorio a los usuarios o solicitantes.
</t>
  </si>
  <si>
    <t>Correo eletrónicos, circulares, resoluciones e informe aclaratorio.</t>
  </si>
  <si>
    <t xml:space="preserve">hacer seguimientos de los procesos de selección,  circulares, resoluciones e informes aclaratorios.
</t>
  </si>
  <si>
    <t>Carpetas y archivos del programa</t>
  </si>
  <si>
    <t xml:space="preserve">Juegos Deportivos Institucionales </t>
  </si>
  <si>
    <t>JD-RC1-CAU1-CON1</t>
  </si>
  <si>
    <t> Fomentar la práctica del deporte, la educación física y la recreación en el departamento de Antioquia a través del diseño y acompañamiento de programas y proyectos orientados a la población en general y grupos especiales.</t>
  </si>
  <si>
    <t>Subgerente de Fomento y Desarrollo Deportivo</t>
  </si>
  <si>
    <t>Posibilidad de recibir o solicitar cualquier dádiva o beneficio a nombre propio o para terceros, manipulando la plataforma para el cargue de la documentación favoreciendo la participación de deportistas o los resultados de los municipios en los diferentes juegos deportivos Institucionales.</t>
  </si>
  <si>
    <t>si</t>
  </si>
  <si>
    <t xml:space="preserve">Posibilidad de cambios de los documentos requeridos en la plataforma  por parte de operadores y/o funcionarios  vinculados al proceso.         </t>
  </si>
  <si>
    <t>Incumplimiento de los tiempos y la norma reglamentaria, acarreando reclamaciones y demandas deportivas
Desmotivación en la participación de los municipios en los diferentes juegos deportivos programados por la Entidad.</t>
  </si>
  <si>
    <t>MAYOR</t>
  </si>
  <si>
    <t>El personal encargado de la revisión documental verifica de forma manual que los documentos cargados en la plataforma cumplan con los requisitos establecidos en las cartas fundamentales correspondientes.
Este proceso asegurará que el cumplimiento de los requisitos no sean manipulados ni alterados. 
Este control se realiza  cada vez que se realiza la actividad                                               
En caso de que algún deportista o municipio no cumpla con los requisitos establecidos, se rechazan y se les otorgará un plazo prudente para ajustar la documentación requerida.
Como evidencia del control, se mantendrá un cuadro de inscripción y aprobación, en el que constará el nombre del aprobador.</t>
  </si>
  <si>
    <t>Si la revisión no coincide o no cumple con los requisitos, se rechaza el deportista y/o personal de apoyo.</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</si>
  <si>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</si>
  <si>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</si>
  <si>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</si>
  <si>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</si>
  <si>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t>06 de Marzo de 2026:
El seguimiento se realiza por parte del profesional Universitario Cesar Augusto Franco Londoño, La Auxiliar Administrativa Sandra Milena Calle Bedoya y el contratista Edwin Aullon.
Actualmente se está parametrizando la plataforma para iniciar con el periodo de inscripciones deportiivas en los Juegos Deportivos Campesinos, razón por la cual no se han desarrollado actividades que den pie a la materialización del riesgo.</t>
  </si>
  <si>
    <t xml:space="preserve">Actividad Física </t>
  </si>
  <si>
    <t>AF-RC1-CAU1-CON1</t>
  </si>
  <si>
    <t>Consolidar la práctica de la actividad física saludable en los municipios del departamento de Antioquia a través de estrategias de promoción, formación y cofinanciación para la creación de hábitos de vida saludable en el curso de vida.</t>
  </si>
  <si>
    <t>Profesional Universitario Programa "Por su salud, muévase pues"</t>
  </si>
  <si>
    <t>Posibilidad de recibir o solicitar dádivas o beneficios a nombre propio o de terceros  para adjudicar las cofinanciaciones de implementos, eventos y/o monitores  a un municipio que no cumpla con los requisitos exigidos</t>
  </si>
  <si>
    <t>En caso de haber incumplimiento en los criterios de selección, se realiza un informe aclaratorio a los usuarios o solicitantes.</t>
  </si>
  <si>
    <t>Alto</t>
  </si>
  <si>
    <t>hacer seguimientos de los procesos de selección,  circulares, resoluciones e informes aclaratorios.</t>
  </si>
  <si>
    <t>24/03/2026: El PU de Actividad física revisa el riesgo, y se concluye que el riesgo no se ha materializado para este bimestre ya que no ha iniciado el proceso de cofinanciación de implementación y eventos.</t>
  </si>
  <si>
    <t xml:space="preserve">Asesoría para la construcción de escenarios deportivos </t>
  </si>
  <si>
    <t>AC-RC4-CAU1-CON1</t>
  </si>
  <si>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</si>
  <si>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Subgerente de escenarios deportivos y equipamieto</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</si>
  <si>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</si>
  <si>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</si>
  <si>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</si>
  <si>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</si>
  <si>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</si>
  <si>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</si>
  <si>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</si>
  <si>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</si>
  <si>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</si>
  <si>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27/02/2026 GCM: la subgerencia aún no inicia con viabilización de proyectos. Por lo que no se identifican nuevos riesgos ni se tienen evidencias para aportar</t>
  </si>
  <si>
    <t xml:space="preserve">Servicio al Ciudadano </t>
  </si>
  <si>
    <t>SC-RC1-CAU1-CON1</t>
  </si>
  <si>
    <t xml:space="preserve">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</si>
  <si>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</si>
  <si>
    <t>Posibilidad de recibir , solicitar o exigir beneficios a nombre propio o de terceros al realizar solicitudes, asuntos o  requerimientos sin el pleno cumplimiento de los requisitos.</t>
  </si>
  <si>
    <t>Sí</t>
  </si>
  <si>
    <t>Falta de ética del servidor público.</t>
  </si>
  <si>
    <t>Sanciones disciplinarias</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</si>
  <si>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</si>
  <si>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</si>
  <si>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 xml:space="preserve">SC-RC1-CAU1-CON1 Acta Correo electrónico con el código de etica.pdf
</t>
  </si>
  <si>
    <t xml:space="preserve">Anual </t>
  </si>
  <si>
    <t>Capacitar al recurso humano en los riesgos de corrupcion.</t>
  </si>
  <si>
    <t>Acta /Correo electronico con evidencia de sensibilización realizada.</t>
  </si>
  <si>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</si>
  <si>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</si>
  <si>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</si>
  <si>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</si>
  <si>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DISMINUYE UN PUNTO</t>
  </si>
  <si>
    <t xml:space="preserve">Acompañamiento Institucional </t>
  </si>
  <si>
    <t>AI-RC1-CAU1-CON1</t>
  </si>
  <si>
    <t>Orientar técnica y administrativamente los programas municipales de deporte formativo, recreación y actividad física para la adecuada planeación, ejecución e impacto en el territorio.</t>
  </si>
  <si>
    <t>Profesional especializado Acompañamiento Institucional</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</si>
  <si>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</si>
  <si>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</si>
  <si>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</si>
  <si>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verifican el cumplimiento de las fases y pasos para la participación de los entes deportivos municipales en la asesoría DRAF y las convocatorias de cofinanciación, incluidos en el procedimiento P- AI - 001 de acuerdo con el cronograma proyectado para las actividades en cada vigencia. En el caso de la Asesoría DRAF se verifica el cumplimiento de los requisitos y evidencias en cada uno de los pasos en los registros de Power Apps, por su parte, en las convocatorias de cofinanciación se realizan 3 etapas de validación: 1) con los asesores institucionales, 2) con los líderes de los programas DRAF y 3) con el profesional especializado de acompañamiento institucional. En caso de encontrar inconsistencias se procede a citar al ente deportivo municipal y al asesor para realizar las respectivas aclaraciones. Si no resultan adecuadas se procede a anular la postulación del municipio en el caso de las convocatorias y no se aplica el Semáforo DRAF en el caso de las asesorías. Como evidencias de los controles quedan los correos electrónicos de la ruta de validación de las postulaciones de los municipios en las convocatorias y el tablero de seguimiento al cumplimiento de los pasos de la asesoría DRAF.</t>
  </si>
  <si>
    <t xml:space="preserve">En caso de encontrar inconsistencias se procede a citar al ente deportivo municipal y al asesor para realizar las respectivas aclaraciones. Si no resultan adecuadas se procede a anular la postulación del municipio en el caso de las convocatorias y no se aplica el Semáforo DRAF en el caso de las asesorías. </t>
  </si>
  <si>
    <t>Correos electrónicos de la ruta de validación de las postulaciones de los municipios en las convocatorias y el tablero de seguimiento del cumplimiento de los pasos de la asesoría DRAF.</t>
  </si>
  <si>
    <t xml:space="preserve">Hacer seguimiento a la implementación progresiva  de cada paso o fase de la asesoría institucional y las convocatorias de cofinanciación. 
</t>
  </si>
  <si>
    <t>Carpetas y archivos del proceso.</t>
  </si>
  <si>
    <t>24/03/2026:Las actividades del proceso a las cuales se les hace el control del riesgo están en etapa de planeación en el periodo de medición. Los requisitos, pasos, criterios habilitantes, criterios de selección y las herramientas para su validación se encuentran en diseño y validación por parte de los equipos de trabajo.</t>
  </si>
  <si>
    <t xml:space="preserve">Gestión Administrativa de los Recursos </t>
  </si>
  <si>
    <t>GA-RC1-CAU1-CON1</t>
  </si>
  <si>
    <t>Apoyar el desarrollo eficiente de los procesos internos, mediante la administración de los bienes y prestación de los servicios internos requeridos.</t>
  </si>
  <si>
    <t>Coordinador Equipo Administrativo</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</si>
  <si>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</si>
  <si>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</si>
  <si>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 xml:space="preserve">Detrimento patrimonial
Los reportes contables no reflejen la realidad económica y patrimonial del Instituto. </t>
  </si>
  <si>
    <t>Los auxiliares administrativos, cada 4 meses, validan de forma manual el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</si>
  <si>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 xml:space="preserve">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</si>
  <si>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</si>
  <si>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</si>
  <si>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Cuatrimestral</t>
  </si>
  <si>
    <t>Informes de inventarios</t>
  </si>
  <si>
    <t xml:space="preserve">Informe del inventario </t>
  </si>
  <si>
    <t>02/03/2026 El proceso  de Almacén completó el proceso de cierre mensual, generando los informes correspondientes. Se dio seguimiento permanente a las carteras, en respuesta a los requerimientos de los servidores públicos. Asimismo, se verificó que no se ha presentado ninguna situación que implique la materialziación del riesgo.</t>
  </si>
  <si>
    <t>GA-RC1-CAU2-CON1</t>
  </si>
  <si>
    <t xml:space="preserve">
2. Falta de un documento idóneo para generar la trazabilidad de entrega de los bienes muebles.</t>
  </si>
  <si>
    <t>Los auxiliares administrativos elaboran el comprobante de entrada almacén (SICOF) y verifican de forma manual la existencia de los instrumentos diligenciados, en caso de , de detectar alguna inconsistencia,  el responsable del Almacén realiza las correcciones en equipo con los responsables de entrega y recepción de los bienes. 
Comprobantes de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</si>
  <si>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</si>
  <si>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</si>
  <si>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Permanente</t>
  </si>
  <si>
    <t>Revisión de la documentacion cada que se realice la operación</t>
  </si>
  <si>
    <t xml:space="preserve">Acta de recibo suscrita por el supervisor del contrato y el delegado del almacén.
Formato de entrega del almacén a usuario final del bien, suscrito por el responsable de la entrega en el almacén y quien recibe. </t>
  </si>
  <si>
    <t>02/03/2026 El equipo de Gestión Administrativa de Recursos comunica que, luego del monitoreo y la revisión efectuados durante el periodo del primer bimestre, no se evidenciaron situaciones, hechos o condiciones que impliquen la ocurrencia de los riesgos previamente identificados. En consecuencia, no se ha presentado la materialización del riesgo.</t>
  </si>
  <si>
    <t>GA-RC1-CAU3-CON1</t>
  </si>
  <si>
    <t>3. Falta de un control dual y segregación de las funciones en el manejo de los inventarios.</t>
  </si>
  <si>
    <t xml:space="preserve">El supervisor mensualmente verifica de forma manual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</si>
  <si>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</si>
  <si>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</si>
  <si>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</si>
  <si>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t>02/03/2026 El equipo de Gestión Administrativa de Recursos reporta que, durante el primer bimestre, no se presentaron situaciones que implicaran la materialización de riesgos. Asimismo, no se registraron incidentes, ya que todas las entradas se realizaron de manera normal y sin inconvenientes.</t>
  </si>
  <si>
    <t xml:space="preserve">Proceso Jurídico </t>
  </si>
  <si>
    <t>PJ-RC1-CAU1-CON1</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</si>
  <si>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</si>
  <si>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Jefe de Oficina Jurídica</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</si>
  <si>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</si>
  <si>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</si>
  <si>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 xml:space="preserve">Reprocesos administrativos
demandas
hallazgos penales, fiscales y disciplinarios
poca confiabilidad de la información generando perjuicios a organismos deportivos y terceros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</si>
  <si>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</si>
  <si>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</si>
  <si>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</si>
  <si>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</si>
  <si>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</si>
  <si>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no</t>
  </si>
  <si>
    <t>02/03/2026:02/03/2026: De acuerdo a la información brindada por la pu gestora de los procesos judiciales y administrativos de la OAJ, se informa que en los meses de enero y febrero de 2026, INDEPORTES ANTIOQUIA no fue notificada de ninguna sentencia expedida en proceso contencioso. Adicionalmente informó que En relación con acciones de tutela, las sentencias expedidas han sido favorables a INDEPORTES, lo que indica que para esa fecha el riesgo no se materializó, como evidencia de dicha información está el correo enviado por la gestora. Ahora bien, respecto al control de riesgo, se puede evidenciar en las diferentes resoluciones, circulares y demás actos administrativos que los mismos registran la firma del Jefe de la Oficina Asesora jurídica, quien revisa y aprueba dichas decisiones, siempre y cuando sean solicitadas por las diferentes áreas o gerencia. Es decir, se revisa a solicitud de parte</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</si>
  <si>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</si>
  <si>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</si>
  <si>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</si>
  <si>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</si>
  <si>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Se reasigna el proceso a un abogado que no tenga este conflicto. </t>
  </si>
  <si>
    <t xml:space="preserve">Poder </t>
  </si>
  <si>
    <t>Bimensual</t>
  </si>
  <si>
    <t>expediente</t>
  </si>
  <si>
    <t xml:space="preserve">Poder firmado por las partes </t>
  </si>
  <si>
    <t xml:space="preserve">02/03/2026De acuerdo a la información brindada por la pu gestora de los procesos judiciales y administrativos de la OAJ, se informa que en los meses de enero y febrero de 2026, INDEPORTES ANTIOQUIA no fue notificada de ninguna sentencia expedida en proceso contencioso. Así mismo señala que en relación con acciones de tutela, las sentencias expedidas han sido favorables a INDEPORTES, lo que indica que para esa fecha el riesgo no se materializó, como evidencia de dicha información está el correo enviado por la gestora
 Ahora bien, respecto al control de riesgo, se anexan los poderes emitidos por el jefe para los meses de enero y febrero
</t>
  </si>
  <si>
    <t xml:space="preserve">Gestión del Talento Humano </t>
  </si>
  <si>
    <t>TH-RC1-CAU1-CON1</t>
  </si>
  <si>
    <t>Planear, organizar, ejecutar y hacer seguimiento a las acciones que promuevan el desarrollo del talento Humano durante el ciclo de vida laboral de los servidores públicos del instituto.</t>
  </si>
  <si>
    <t>Jefe de Oficina de Talento Humano</t>
  </si>
  <si>
    <t>Posibilidad de recibir o solicitar dádivas o beneficio alguno a nombre propio o de terceros modificando  los manuales de funciones  o perfiles en particular</t>
  </si>
  <si>
    <t xml:space="preserve">Interés particular de nombrar a determinadas personas.
Compromisos políticos </t>
  </si>
  <si>
    <t xml:space="preserve">Afectación de la prestación del servicio, el cumplimiento de objetivos y misión de la entidad
</t>
  </si>
  <si>
    <t>El(la) profesional especializado y el(la) jefe de la Oficina de Talento Humano, elaboran  a necesidad, con la participación y/o revisión de la alta Dirección la justificación técnica para soportar la modificación del Manual Específico de Funciones de forma objetiva y acorde con la normatividad vigente, dando  aplicación al art. 2.2.2.6.1 del Decreto 1083 de 2015, realizando adicionalmente, la publicación y socialización del proyecto de acto administrativo y justificación a la(s) asociación(es) sindical(es) de empleados de Indeportes Antioquia. Este Control se realiza de forma manual.
En caso de que en la revisión por la Alta Dirección y/o las asociaciones sindicales, se identifique la  necesidad de ajustes, correcciones o complementación, la Oficina de Talento Humano procede a su análisis y ajustes pertinentes. El control se verificará de acuerdo a la periodicidad establecida para la gestión de riesgos.
En caso de no concordar lo reportado con la evidencia se  elabora plan de mejoramiento y se reporta para acción disciplinaria en caso de materializarse el riesgo.
Como evidencia de la verificación del control se consulta en la página de transparencia el manual de funciones en su última versión</t>
  </si>
  <si>
    <t>Se reporta a la la instancia disciplinaria
Se formula plan de mejoramiento en caso de materializarse el riesgo</t>
  </si>
  <si>
    <t>Documento de Justificación técnica de la modificación y comunicaciones de socialización y respuesta por parte de la Alta Dirección y las asociaciones sindicales existentes en la entidad.</t>
  </si>
  <si>
    <t xml:space="preserve">Preventivo </t>
  </si>
  <si>
    <t>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así mismo, cumpliendo los lineamientos normativos sobre la socialización y participación de las asociaciones sindicales.</t>
  </si>
  <si>
    <t xml:space="preserve">Justificación técnica para la modificación del manual de funciones
</t>
  </si>
  <si>
    <t>04/03/2024: MCT   para el bimestre , no  se identifica la materialización del riesgo durante el periodo de segumiento (Enero- Febrero); ya que no se realizaron modificaciones al Manual de Funciones en la Entidad.</t>
  </si>
  <si>
    <t>TH-RC2-CAU1-CON1</t>
  </si>
  <si>
    <t>Posibilidad de recibir o solicitar dádivas o beneficio alguno a nombre propio o de terceros con la utilización inadecuada o pérdida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</si>
  <si>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</si>
  <si>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</si>
  <si>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El personal de apoyo junto con el(la) jefe de la Oficina de Talento Humano y el área del Centro de Administración de Documentos y Archivo - CADA,  verifican periódicamente, a través de auditoría, evaluación o verificación interna por lo menos una (1) vez al año, que el archivo de las historias laborales en la oficina de talento humano esté adecuadamente conservado y controlado por la persona de planta asignada, de acuerdo a la normatividad aplicable y lineamientos institucionales. Este Control se realiza de forma manual.
En caso de no concordar lo reportado con la evidencia se  elabora plan de mejoramiento y se reporta para acción disciplinaria en caso de materializarse el riesgo.
Como evidencia del control está  la base de datos o herramienta diseñada para la gestión documental de las historias laborales y las actas o informes de las verificaciones o evaluaciones realizadas periódicamente.</t>
  </si>
  <si>
    <t>Se elabora plan de mejoramiento
Se reporta para acción disciplinaria en caso de materializarse el riesgo</t>
  </si>
  <si>
    <t>Con la herramienta de Excel diseñada para la gestión la gestión de las historias laborales debidamente diligenciado y actualizado, y los reportes o informes del CADA sobre la revisión de la gestión documental de las historiasl laborales</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</si>
  <si>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Mantener actualizada la herramiento para el registro de las historias laborales 
Coordinar con el CADA la realización de auditorías o evaluaciones al archivo de historias laborales para verificar la adherencia a los procedimientos y lineamientos institucionales. </t>
  </si>
  <si>
    <t>Documento Acuerdo de confidencialidad
Herramienta Excel "Expediant" para la gestión de las historias laborales
Informes o actas de auditoría o evaluación por personal del CADA
Hojas de préstamo de historias laborales</t>
  </si>
  <si>
    <t xml:space="preserve">09/03/2026: MCT para el bimestre, no se identifica la materialización del riesgo durante el periodo de segumiento (Enero- Febrero)  tras consultar con la persona responsable de la gestión de las historias laborales de los servidores en la entidad, se verificó que no se ha materializado ningún riesgo de pérdida y/o uso indebido de las mismas. Se adjunta evidencia en el SGC Evidencias Riesgos 2026, correo de consulta y verificación de los controles por el personal a cargo.
Las evidencias detalladas por servidor, reposan en la Historia de vida laboral en la Oficina de Talento Humano. Documento Acuerdo de confidencialidad
Herramienta Excel "Expediant" para la gestión de las historias laborales
</t>
  </si>
  <si>
    <t xml:space="preserve">Gestión Documental </t>
  </si>
  <si>
    <t>GD-RC1-CAU1-CON1</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</si>
  <si>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</si>
  <si>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t> Profesional Universitario Coordinador de Equipo "CADA".</t>
  </si>
  <si>
    <t xml:space="preserve">
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</si>
  <si>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</si>
  <si>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</si>
  <si>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</si>
  <si>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</si>
  <si>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</si>
  <si>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</si>
  <si>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03/03/2026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t>
  </si>
  <si>
    <t xml:space="preserve">Contratación y Adquisiciones </t>
  </si>
  <si>
    <t>CA-RC1-CAU1-CON1</t>
  </si>
  <si>
    <t>Garantizar que contrataciones con clientes y proveedores de la entidad se realicen con calidad, oportunidad, eficiencia y cumpliendo de los términos legales.</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</si>
  <si>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</si>
  <si>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</si>
  <si>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</si>
  <si>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</si>
  <si>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</si>
  <si>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</si>
  <si>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</si>
  <si>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</si>
  <si>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02/03/2026:en los meses de enero y febrero de 2026, INDEPORTES ANTIOQUIA no fue notificada de ninguna sentencia expedida en proceso contencioso</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</si>
  <si>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</si>
  <si>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</si>
  <si>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</si>
  <si>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</si>
  <si>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</si>
  <si>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</si>
  <si>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</si>
  <si>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</si>
  <si>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</si>
  <si>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</si>
  <si>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</si>
  <si>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</si>
  <si>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</si>
  <si>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</si>
  <si>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Gestión de la Plataforma TIC</t>
  </si>
  <si>
    <t>GP-RC2-CAU1-CON1</t>
  </si>
  <si>
    <t>Jefe de Oficina Sistemas</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</si>
  <si>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</si>
  <si>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las politicas y procedimientos e seguridad de la información. </t>
  </si>
  <si>
    <t>1.Perdida de la imagen institucional
2. Perdida de confianza en lo público
3. Investigaciones penales, disciplinarias o fiscales.
4. Detrimento Patrimonial
5. Enriquecimiento ilicito de contratistas o servidores públicos.
5, Incumplimiento a la norma 
6. Exposición indebida de la información. 
7, Perdida, alteración o acceso no autorizado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</si>
  <si>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</si>
  <si>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En caso de desviación se deberán aplicar el procedimiento de gestión de incidentes de seguridad de la información.</t>
  </si>
  <si>
    <t xml:space="preserve">Política de seguridad de la información y Matriz control de acceso y gestión de identidades. 
Listado de asistencia de la socialización
Ticket interno creado en sysaid donde se evidencia la ejecución de la revisión. </t>
  </si>
  <si>
    <t>Control del manejo la información 
Acceso controlado a la información  y tablas de control de acceso</t>
  </si>
  <si>
    <t xml:space="preserve">Procedimientos establecidos en el SGC y definición de perfiles de los usuarios </t>
  </si>
  <si>
    <t>Marzo 4, revisión Juliana Bermúdez y Beatriz Restrepo. no se identificaron nuevos riesgos ni se modificaron los controles.</t>
  </si>
  <si>
    <t xml:space="preserve">Gestión Financiera </t>
  </si>
  <si>
    <t>GF-RC1-CAU1-CON1</t>
  </si>
  <si>
    <t>Realizar la planificación financiera, aplicación y custodia de los recursos financieros de la entidad y gestionar la transferencia de los mismos.</t>
  </si>
  <si>
    <t>Subgerente Administrativo y Financiero</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</si>
  <si>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</si>
  <si>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</si>
  <si>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</si>
  <si>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</si>
  <si>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</si>
  <si>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</si>
  <si>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</si>
  <si>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</si>
  <si>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</si>
  <si>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03/03/2026: Durante la vigencia del bimestre, el riesgo identificado no se materializó, lo que evidencia la efectividad de las acciones preventivas implementadas. Los controles internos se han ejecutado de manera consistente y en alineación con los procedimientos establecidos. Adicionalmente, los arqueos de la caja menor se realizaron hasta el mes de febrero, lo que confirma que los mecanismos de control aplicados continúan siendo efectivos y garantizan el adecuado manejo del proceso.</t>
  </si>
  <si>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</si>
  <si>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</si>
  <si>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</si>
  <si>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</si>
  <si>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</si>
  <si>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</si>
  <si>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</si>
  <si>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03/03/2026: Durante el bimestre evaluado, el riesgo no se materializó, lo que evidencia una gestión efectiva y oportuna. Los controles establecidos se han ejecutado de manera adecuada, permitiendo un seguimiento constante y la prevención de posibles desviaciones. Con corte a febrero, se confirma la continuidad y efectividad de las medidas implementadas, fortaleciendo el control y la adecuada gestión del proceso.</t>
  </si>
  <si>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</si>
  <si>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</si>
  <si>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</si>
  <si>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</si>
  <si>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</si>
  <si>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</si>
  <si>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</si>
  <si>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03/03/2026:El equipo de Gestión Financiera confirma que, con corte a febrero, el riesgo identificado no se ha materializado, lo cual demuestra la eficacia de los controles aplicados. Asimismo, toda la información correspondiente a su ejecución está debidamente registrada en el ERP financiero, lo que permite asegurar su seguimiento permanente, trazabilidad y validación continua.</t>
  </si>
  <si>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</si>
  <si>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</si>
  <si>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</si>
  <si>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</si>
  <si>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</si>
  <si>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</si>
  <si>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03/03/2026:Con corte a febrero, el equipo de Gestión Financiera confirma que el riesgo no se materializó durante el periodo evaluado, como resultado de la correcta aplicación de los controles establecidos. Los pagos se realizaron de acuerdo con las certificaciones bancarias presentadas, sin que se registraran inconsistencias, lo que demuestra la efectividad del proceso.</t>
  </si>
  <si>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</si>
  <si>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</si>
  <si>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</si>
  <si>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</si>
  <si>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03/03/2026: Con corte a febrero, el equipo de Gestión Financiera confirma que el riesgo no se materializó durante la vigencia evaluada. Los controles se han aplicado de forma adecuada y consistente, incluyendo conciliaciones realizadas sin novedades, lo que demuestra la eficacia y solidez del proceso.</t>
  </si>
  <si>
    <t xml:space="preserve">Evaluación y Control </t>
  </si>
  <si>
    <t>EC-RC1-CAU1-CON1</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</si>
  <si>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</si>
  <si>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</si>
  <si>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1. Posibilidad de recibir o solicitar cualquier dádiva o beneficio a nombre propio o para terceros… con el fin de desviar la ejecución de las auditorías y/o alterar el informe de auditoría (por solicitudes internas o externas) </t>
  </si>
  <si>
    <t xml:space="preserve">1.Auditar a un proceso del cual el auditor hizo parte recientemente.
</t>
  </si>
  <si>
    <t>Detrimento Patrimonial, mal uso del recurso público
Violación a los deberes de servidor público
Investigaciones penales, disciplinarias y fiscales
Sanciones penales, disciplinarias y fiscales
Tipificación del conflicto de interes</t>
  </si>
  <si>
    <t>El jefe de la oficina de Control Interno, al comienzo de cada vigencia, gestiona la suscripción por parte del auditor del COMPROMISO ÉTICO - CONOCIMIENTO DEL ESTATUTO DEL AUDITOR- DECLARACIÓN DE CONFLICTO DE INTERÉS O DE INDEPENDENCIA, (con el fin de que el Auditor Interno cumpla los requisitos de independencia, objetividad e integridad en la realización de la auditoría). En caso de existir desviaciones y observaciones se debe nombrar a otro auditor. Quedando como evidencia el formato firmado</t>
  </si>
  <si>
    <t>Se debe nombrar a otro auditor</t>
  </si>
  <si>
    <t>F-EC-08 COMPROMISO ÉTICO - CONOCIMIENTO DEL ESTATUTO DEL AUDITOR- DECLARACIÓN DE CONFLICTO DE INTERÉS O DE INDEPENDENCIA, firmado.</t>
  </si>
  <si>
    <t>Dar a conocer el Estatuto del Auditor Interno.
Suscribir compromiso ético por parte de auditor</t>
  </si>
  <si>
    <t>Entrega copia de la Resolución Estatuto Auditor Interno.
Carta de Compromiso suscrita por auditor in terno</t>
  </si>
  <si>
    <t>17/02/2026. cldo-oci En el marco de la reunión del Grupo Primario de la Oficina de Control Interno, realizada el día 17 de febrero de 2026, se concluyó la no materialización de los riesgos identificados, así como la adecuada ejecución de los controles establecidos, de conformidad con el análisis efectuado durante la sesión.
10-03-2026: Se efectuó grupo primario, en el cual se validó que los riesgos identificados no se han materializado y que los controles establecidos se vienen implementando de manera adecuada..CLDO-OCI</t>
  </si>
  <si>
    <t>EC-RC1-CAU2-CON1</t>
  </si>
  <si>
    <t>2.Auditar a un servidor con el cual posee vínculo familiar o personal.</t>
  </si>
  <si>
    <t>F-EC-08 COMPROMISO ÉTICO - CONOCIMIENTO DEL ESTATUTO DEL AUDITOR- DECLARACIÓN DE CONFLICTO DE INTERÉS O DE INDEPENDENCIA, firmado</t>
  </si>
  <si>
    <t xml:space="preserve">Mejoramiento Continuo </t>
  </si>
  <si>
    <t>MC-RC1-CAU1-CON1</t>
  </si>
  <si>
    <t>Identificar y desarrollar las potencialidades de mejora en los procesos institucionales a partir del seguimiento y evaluación de la gestión.</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</si>
  <si>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</si>
  <si>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</si>
  <si>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</si>
  <si>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</si>
  <si>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</si>
  <si>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</si>
  <si>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t>No aplica.</t>
  </si>
  <si>
    <t xml:space="preserve">MATRIZ GESTIÓN DEL RIESGO </t>
  </si>
  <si>
    <t>F-MC-20</t>
  </si>
  <si>
    <t>Versión 07
Fecha de Actualización:  30/01/2026</t>
  </si>
  <si>
    <t>EVALUACIÓN DE RIESGOS</t>
  </si>
  <si>
    <t xml:space="preserve">ESTADO </t>
  </si>
  <si>
    <t>DISEÑO DE CONTROLES</t>
  </si>
  <si>
    <t>ATRIBUTO EFICIENCIA</t>
  </si>
  <si>
    <t xml:space="preserve">ATRIBUTO INFORMATIVO </t>
  </si>
  <si>
    <t>Seguimiento tercer bimestre</t>
  </si>
  <si>
    <t>CAUSA INMEDIATA</t>
  </si>
  <si>
    <t>CAUSA RAIZ</t>
  </si>
  <si>
    <t xml:space="preserve">CLASE DE RIESGO </t>
  </si>
  <si>
    <t>CLASIFICACIÓN DEL RIESGO</t>
  </si>
  <si>
    <t xml:space="preserve"> IMPACTO RIESGO INHERENTE</t>
  </si>
  <si>
    <t>Periodicidad de Ejecución del Control</t>
  </si>
  <si>
    <t>IMPLEMENTACIÓN DE LOS CONTROLES</t>
  </si>
  <si>
    <t>TIPOLOGIA DEL CONTROL</t>
  </si>
  <si>
    <t xml:space="preserve">TIPO </t>
  </si>
  <si>
    <t xml:space="preserve">IMPLEMENTACIÓN </t>
  </si>
  <si>
    <t xml:space="preserve">DOCUMENTACIÓN </t>
  </si>
  <si>
    <t xml:space="preserve">FRECUENCIA </t>
  </si>
  <si>
    <t xml:space="preserve">EVIDENCIA </t>
  </si>
  <si>
    <t xml:space="preserve">PROBABABILIDAD RESIDUAL </t>
  </si>
  <si>
    <t>PROBABILIDAD RIESGO RESIDUAL</t>
  </si>
  <si>
    <t>Tratamiento del Riesgo</t>
  </si>
  <si>
    <t>Materializó</t>
  </si>
  <si>
    <r>
      <t xml:space="preserve">Observación </t>
    </r>
    <r>
      <rPr>
        <sz val="11"/>
        <color theme="1"/>
        <rFont val="Arial"/>
        <family val="2"/>
      </rPr>
      <t xml:space="preserve"> (en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</si>
  <si>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PO-RG1-CUA1-CON1</t>
  </si>
  <si>
    <t xml:space="preserve">1, Posibilidad de afectación reputacional por informes y/o reportes que incumplen los requisitos;   debido a información incorrecta. </t>
  </si>
  <si>
    <t xml:space="preserve">Por informes y/o reportes que incumplen los requisitos </t>
  </si>
  <si>
    <t xml:space="preserve">Debido a información incorrecta. </t>
  </si>
  <si>
    <t xml:space="preserve">Gestión </t>
  </si>
  <si>
    <t>Ejecución y administración de procesos</t>
  </si>
  <si>
    <t xml:space="preserve">Alta </t>
  </si>
  <si>
    <t>Mayor</t>
  </si>
  <si>
    <t>El profesional universitario de la  OAP y la PE según aplique de acuerdo con el rol , de forma maual, cada que deba emitirse un reporte verifica; que la información entregada por las áreas cumpla con los requisitos de acuerdo con el tipo de informe y que corresponda a los soportes que dan respuesta a la trazabilidad de lo solicitado; en caso de encontrarse diferencias se enviará correo al área respectiva para que realice los ajustes pertinentes. Como evidencia queda el correo electrónico de la verificación.</t>
  </si>
  <si>
    <t>Cada que se requiera un informe</t>
  </si>
  <si>
    <t>Correo electrónico</t>
  </si>
  <si>
    <t>Sin Documentar</t>
  </si>
  <si>
    <t>Continua</t>
  </si>
  <si>
    <t xml:space="preserve">Con Registro </t>
  </si>
  <si>
    <t>Baja</t>
  </si>
  <si>
    <t xml:space="preserve">ALTO </t>
  </si>
  <si>
    <t>"27/02/2026 En la reunión más reciente del equipo de Planeación, conformado por el líder del área y los profesionales asignados, se efectuó la revisión correspondiente al  primer bimestre. Como resultado de este análisis, se concluyó que no se materializaron situaciones asociadas al riesgo de gestión durante el periodo.  De igual manera, se verificó que el control definido para mitigar dicho riesgo se ha aplicado de forma continua y adecuada, contribuyendo al cumplimiento de las actividades programadas.
Como respaldo de esta verificación, se cuenta con los mensajes y recordatorios emitidos por la dependencia, mediante los cuales se realiza el seguimiento oportuno a las tareas y compromisos establecidos. se anexa el F- PO-31 y los correos. Lo cual demuestra que el riesgo no se materializó y se realizarón los contrales adecuadamente. 
https://indeportesantioquia.sharepoint.com/:x:/s/ObservatoriodelDeporteInformesdeanaltica/IQDTxUqnqJfDRZRizmf5q8ClAR66KaZ8qIvopsgXeIuTANM?e=jgg50N"</t>
  </si>
  <si>
    <t>PO-RG2-CAU1-CON1</t>
  </si>
  <si>
    <t>2. Posibilidad de afectación reputacional  por inoportuno seguimiento al Plan de Desarrollo y demás planes institucionales debido a incumplimiento de cronogramas establecidos.</t>
  </si>
  <si>
    <t>Por inoportuno seguimiento al Plan de Desarrollo y demás planes institucionales</t>
  </si>
  <si>
    <t>Debido a incumplimiento de cronogramas establecidos.</t>
  </si>
  <si>
    <t xml:space="preserve">El Profesional Especializado y la Profesiona Univesitaria de acuerdo con lo que le aplique a cada rol de forma manual, mínimo una vez al mes   verifica el cumplimiento  del cronograma de los reportes o informes a entregar; en el marco de reunión de seguimiento con el equipo de trabajo, para ello tiene encuenta el cronograma establecido vs la información reportada por el personal del área.   En caso de haber incumplimientos se designará responsables de apoyo para requerir a las áreas la información; como evidencia del control queda el correo electrónico del  PE y el PU con la verificación del cronograma.    </t>
  </si>
  <si>
    <t>Minimo una vez al mes</t>
  </si>
  <si>
    <t>"27/02/2026 En reunion sostenida por el equipo de OAP, para el primer bimestre del año, se enviaron resportes en el mes de febrero del plan de desarrollo en la plataforma PIIP, se realizaron seguimiebtos a los indicadores y se crearon los planes de acción; para esto se enviaron los correos recordatorios correpondientes y en conjunto con la OCI se publicó el calendario COLA  Lo cual demuestra que el riesgo no se materializó y se realizarón los contrales adecuadamente. 
https://indeportesantioquia.sharepoint.com/sites/SGC2/Documentos%20compartidos/Forms/AllItems.aspx?csf=1&amp;web=1&amp;e=QPY3Hw&amp;CID=29a8840b%2D195e%2D4759%2D8f27%2Dc5ae17465ae0&amp;FolderCTID=0x012000C5E9938B695C614F81B31A90AFB16CA6&amp;id=%2Fsites%2FSGC2%2FDocumentos%20compartidos%2FEvidencias%20Calendario%20Cola%202026
https://indeportesantioquia.sharepoint.com/Intranet/SitePages/Te-invitamos-a-revisar-nuestro-Calendario-COLA-%E2%80%93-Febrero-2026.aspx?fromNewsL2=true&amp;locale=es-es"</t>
  </si>
  <si>
    <t xml:space="preserve">Investigación </t>
  </si>
  <si>
    <t>PI-RG3-CAU1-CON1</t>
  </si>
  <si>
    <t>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</si>
  <si>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</si>
  <si>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Posibilidad de afectación reputacional por baja calidad en la investigación debido a recursos economicos, tecnológicos y humanos insuficientes para los análisis estadísticos.  (D2, y D4)</t>
  </si>
  <si>
    <t>por baja calidad en la investigación</t>
  </si>
  <si>
    <t>debido a recursos tecnológicos insuficientes para los análisis estadísticos.</t>
  </si>
  <si>
    <t>Fallas Tencológicas</t>
  </si>
  <si>
    <t>Media</t>
  </si>
  <si>
    <t xml:space="preserve">Moderado </t>
  </si>
  <si>
    <t>MODERADO</t>
  </si>
  <si>
    <t>El profesional del proceso de investigación verifica de forma manual, cada vigencia los  recursos asociados al proceso para la ejecución de la investagaciones  planteadas y  solicita dentro del anteproyecto de presupuesto las necesidades para el proceso, en caso tal de no tener la totalidad de los recursos envia una comunicación a Gerencia frente a las necesidades pendientes.  Como evidencia quedan, el anterproyecto enviado, la comunicación y/o acta  de solicitud de recursos.</t>
  </si>
  <si>
    <t>semestral</t>
  </si>
  <si>
    <t>Se instalo en el computador de Medicina el software de SPSS version 19 el cual Indeportes tienen al licencia.</t>
  </si>
  <si>
    <t>Documentado</t>
  </si>
  <si>
    <t>Menor</t>
  </si>
  <si>
    <t>BAJO</t>
  </si>
  <si>
    <t>27/02/2026: En la actulidad como ha aumentado las bases de datos para analizar esto ha permitido que las capacitaciones previas de sistemas estadisticos esten empezando a tener sus frutos. Ya tenemos varios docuemntos de analisis propios de datos de medicina deportiva.</t>
  </si>
  <si>
    <t>PI-RG4-CAUI-CON1</t>
  </si>
  <si>
    <t xml:space="preserve">Posibilidad de afectación reputacional por pérdida de Certificación de Min ciencias debido a no cumplir los requisitos propuestos para lograr el puntaje necesario.. </t>
  </si>
  <si>
    <t>por pérdida de Certificación de Min ciencias</t>
  </si>
  <si>
    <t>debido a no cumplir los requisitos propuestos para lograr el puntaje necesario..</t>
  </si>
  <si>
    <t>"El Profesional Universitario encargado del CINDA verifica la presentación de productos científicos actualizados y publicaciones.
Sin Estructura el control "</t>
  </si>
  <si>
    <t>Setiene tres articulos en proceso de publicaion</t>
  </si>
  <si>
    <t>27/02/2026: Seguimos como grupo C de Minciancias, al parecer ete año no habra convocatoria de clasificacion de grupos. Por otro lado se plantea la posibilidad de incluir uno o dos miembros mas dentro del grupo de investigacion.</t>
  </si>
  <si>
    <t>CP-RG1-CAU1-CON1</t>
  </si>
  <si>
    <t xml:space="preserve">Posibilidad de afectación reputacional para la institución por el incumplimiento en el desarrollo de la agenda académica de capacitación debido a la no contratación del prestador del servicio </t>
  </si>
  <si>
    <t>Por el incumplimiento en el desarrollo de la agenda académica de capacitación</t>
  </si>
  <si>
    <t xml:space="preserve">Debido a la no contratación del prestador del servicio </t>
  </si>
  <si>
    <t> Gestión</t>
  </si>
  <si>
    <t>El/la Profesional Especializado/a del Sistema Departamental de Capacitación, con personal de apoyo, trimestralmente, verificará el cumplimiento de cronograma de contratación asociado a los procesos de capacitación, de forma manual, en caso de incumplimiento del cronograma, a través de correo electrónico o comunicación interna, se gererará una alerta a los roles asignados en el CAE y /o Subgerente de Fomento y Deporte Formativo. Como evidencia del control quedará el correo electrónico o la comunicación interna.</t>
  </si>
  <si>
    <t>Continuo</t>
  </si>
  <si>
    <t>Como evidencia del control quedará el correo electrónico o la comunicación interna.</t>
  </si>
  <si>
    <t>"03/03/2026
El riesgo no se materializo ya que, a la fecha de este reporte, el cronograma de contratación se cumplió como se acordó dando cumplimiento a lo establecido para este tipo de contrataciones en la Ley de garantías electorales, sin generar retrasos en el desarrollo de la agenda académica inicial.
Así mismo, es importante relacionar que se podrán realizar en el trascurso del segundo semestre del año, algunas contrataciones para capacitaciones que no están en la agenda inicial, sino que hacen parte de propuestas de articulación que presentan las ligas ante nuestra entidad y que son viabilizadas por el Subgerente de Fomento y Desarrollo Deportivo.
Link de contratos sucritos:
Universidad Autonoma Latinoamericana: https://community.secop.gov.co/Public/Tendering/ContractNoticePhases/View?PPI=CO1.PPI.45669806&amp;isFromPublicArea=True&amp;isModal=False
Universidad Católica de Oriente:
https://community.secop.gov.co/Public/Tendering/ContractNoticePhases/View?PPI=CO1.PPI.45674793&amp;isFromPublicArea=True&amp;isModal=False"</t>
  </si>
  <si>
    <t>AT-RG1-CAU1-CON1</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</si>
  <si>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</si>
  <si>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Posibilidad de afectación reputacional ante la deserción de atletas por mejores ofertas de otros departamentos debido al incumplimiento en la entrega de apoyos a los atletas</t>
  </si>
  <si>
    <t>Por mejores ofertas de otros departamentos</t>
  </si>
  <si>
    <t>Debido al incumplimiento en la entrega de apoyos a los atletas</t>
  </si>
  <si>
    <t>Gestión</t>
  </si>
  <si>
    <t>"
1. El subgerente de Deporte Asociado y Altos Logros y los profesionales del area metodológica y social realizan y validan manualmente y cada mes el seguimiento en la realización del  comité de evaluación de apoyos y desembolso del recurso a los atletas.
En caso de una desviación en el control, los mencionados anteriormente se reunirán para evaluar las causas subyacentes, basándose en los listados de los atletas, y registrarán sus conclusiones en un acta. Se implementarán las acciones correctivas necesarias para garantizar la integridad y eficiencia en la asignación de recursos. Las evidencias del control son ""Resoluciones de entrega de apoyo técnico, científico y  psicosociales.
Listados
Actas de Comité Evaluador
CPD""
"</t>
  </si>
  <si>
    <t>"Resoluciones de entrega de apoyo técnico, científico y  psicosociales.
Listados
Actas de Comité Evaluador
CPD"</t>
  </si>
  <si>
    <t>28/02/2026 Verificar en el comite coordinador del programa del 25 de febrero, el cumplimiento de los requisitos para otorgar el estimulo economico por los logros obtenidos o por rendimiento en proyeccion de los atletas y para atletas postulados o que ratificaron resultados segun campeonatos nacionales interligas por parte, de los metodologos que acompañan cada disciplina deportiva y que a su vez sustentan la pertinencia de los atletas y para atletas en el estimulo. para efectos del control y seguimiento, queda el registro en el acta de la reunion y la resolucion de dicho comite.</t>
  </si>
  <si>
    <t>AT-RG2-CAU1-CON1</t>
  </si>
  <si>
    <t>Posibilidad de afectación económica  por posible destinación inadecuada del recurso económico entregado debido a la utilizacion por fuera de los parametros del manual  de inversión por parte de las ligas, para la participación de los atletas en eventos a través de convenios con las Ligas deportivas</t>
  </si>
  <si>
    <t>Por posible destinación inadecuada del recurso económico</t>
  </si>
  <si>
    <t>Debido a la utilizacion inadecuada del recurso por parte  de las ligas, para la participación de los atletas en eventos a través de convenios con las Ligas deportiva</t>
  </si>
  <si>
    <t xml:space="preserve">Muy Baja </t>
  </si>
  <si>
    <t>Los metodólogos de la subgerencia  manualmente realizarán revisión y validan las condiciones y estado de las ligas para luego hacer la Supervisión del convenio según el momento en hagan la solicitud, según la necesidad del servicio.En caso de una desviación en el control se deben implementar medidas para revisar de manera mas profunda los estados de los convenios de la mano con la evidencia del control que son el diligenciamiento de Analisis Financiero, solicitud del siguiente desembolso o liquidación del convenio.</t>
  </si>
  <si>
    <t>Diligenciamiento de Analisis Financiero, solicitud del siguiente desembolso o liquidación del convenio.</t>
  </si>
  <si>
    <t>Muy baja</t>
  </si>
  <si>
    <t>28/02/2026 Verificar los documentos y demas requisitos para suscribir convenios con de apoyo con las organizaciones deportivas, por parte del metodologo supervisor y el par administrativo cada que se asigna recursos para la suscripcion. En este periodo se suscribieron 18 convenios en el mes de enero y durante el mes de febrero se realizaron solicutdes de desembolsos las cuales reposan en los expedientes contractuales y archivos personales de cada supervisor.</t>
  </si>
  <si>
    <t>AT-RG3-CAU1-CON1</t>
  </si>
  <si>
    <t>Posibilidad de afectación económica  por destinación inadecuada del recurso económico para la participación y preparación de los atletas de los CEDEP en eventos a través de convenios con las Ligas deportivas debido a la Desviación de los recursos económicos a fines diferentes  para los cuales se celebro el convenio entre indeportes y  las ligas deportivas</t>
  </si>
  <si>
    <t>Por destinación inadecuada del recurso económico para la participación y preparación de los atletas de los CEDEP en eventos a través de convenios con las Ligas deportivas</t>
  </si>
  <si>
    <t>Debido a la Desviación de los recursos económicos a fines diferentes  para los cuales se celebro el convenio entre indeportes y  las ligas deportivas</t>
  </si>
  <si>
    <t>Fraude Externo</t>
  </si>
  <si>
    <t>"El subgrerente de Altos Logros y los Metodólogos realizan de forma manual y cada mes comite para definir, asignar y validar recursos que seran entregados a las ligas que tienen CEDEP y hacer  la Supervisión del convenio o contrato firmado con las ligas deportivas, según el momento en hagan la solicitud, según la necesidad del servicio.En caso de una desviación en el control se deben implementar medidas para revisar de manera mas profunda los estados de los convenios de la mano con la evidencia del control que son el diligenciamiento de Analisis Financiero, solicitud del siguiente desembolso o liquidación del convenio.Diligenciamiento formato:
Registro fotográfico evento"</t>
  </si>
  <si>
    <t>"Diligenciamiento de Analisis Financiero, solicitud del siguiente desembolso o liquidación del convenio.
Diligenciamiento formato:
Registro fotográfico evento"</t>
  </si>
  <si>
    <t xml:space="preserve">28/02/2026 para el bimestre enero y ferbrero no se ralizo seguimiento; debido a que los CEDEP centros de desarrollo deportivo a la fecha no han suscrito convenios para su operacion </t>
  </si>
  <si>
    <t>AT-RG4-CAU1-CON1</t>
  </si>
  <si>
    <t>Posibilidad de afectacion economica por inasistencia de los atletas  a las evaluaciones programadas que pueda compremeter la salud y rendimiento deportivo de los paraatletas y atletas.  Debido a que los deportistas no consideran la importancia Control biomedico del entrenamiento(CBE)</t>
  </si>
  <si>
    <t>Por inasistencia de los atletas a las evaluaciones programadas que pueda compremeter la salud y rendimiento deportivo de los paraatletas y atletas</t>
  </si>
  <si>
    <t>Debido a que los deportistas no consideran la importancia Control biomedico del entrenamiento(CBE)</t>
  </si>
  <si>
    <t>"El Jefe de la Oficina de Medicina Deportiva de forma manual y cade mes, debe Implementar la estrategia de paso previo al control médico como requisito para la gestión de los apoyos otorgados a atletas y para- atletas y disminuir las inasistencias por parte de los deportista.
En caso de desviación del control expuesto, se debe revisar y ajustar la estrategia, mejorar la comunicación y resolver cualquier problema logístico que impida la efectiva implementación del control médico. Una evaluación continua y la incorporación de feedback de todos los involucrados ayudarán a optimizar el proceso y reducir las inasistencias, de la mano de las evidencias de control formato de atenciones realizadas."</t>
  </si>
  <si>
    <t xml:space="preserve">Mensual </t>
  </si>
  <si>
    <t>Formato de atenciones realizadas</t>
  </si>
  <si>
    <t xml:space="preserve">Leve </t>
  </si>
  <si>
    <t>"28/02/2026No se materializó el riesgo. Se verificó en enero y febrero de 2026, en la Oficina de Medicina Deportiva, que las consultas de salud general, salud deportiva y control médico se realizaron conforme a las solicitudes de los deportistas y del área metodológica.                    
https://indeportesantioquia.sharepoint.com/:x:/r/sites/MEDICINADEPORTIVA/_layouts/15/Doc.aspx?sourcedoc=%7B21AAF528-E828-448D-8B86-AC3E05354882%7D&amp;file=Evaluaciones%202026.xlsx&amp;action=default&amp;mobileredirect=true"</t>
  </si>
  <si>
    <t>AT-RG5-CAU1-CON1</t>
  </si>
  <si>
    <t xml:space="preserve">Posibilidad de afectacion economica por falta de personal medico  para apoyar los controles biomedicos del entrenamiento(CBE) . Debido a  demoras en la consecucion del personal </t>
  </si>
  <si>
    <t>Por falta de personal medico para apoyar los controles biomedicos del entrenamiento(CBE)</t>
  </si>
  <si>
    <t>Debido a demoras en la consecucion del personal</t>
  </si>
  <si>
    <t>Catastrófico</t>
  </si>
  <si>
    <t>"El Jefe de la Oficina de Medicina Deportiva solicita de forma manual   al área de Talento Humano el nombramiento de personal en los cargos vacantes de la Oficina de Medicina Deportiva que permita mejora la eficiencia en las tareas del área.  Esta actividad se realiza cada año.
En caso de desviación del control expuesto es necesario hacer un seguimiento continuo por parte del Jefe de la Oficina de Medicina con el área de Talento Humano para asegurar que se cubran los vacantes de manera oportuna y efectiva, y se evalúe regularmente el impacto de estos nombramientos en la eficiencia del área.Evidencias del control:
Oficio"</t>
  </si>
  <si>
    <t xml:space="preserve">Oficio </t>
  </si>
  <si>
    <t>Aleatoria</t>
  </si>
  <si>
    <t>"28/02/2026 Se realizó seguimiento al proceso de contratación de los 18 prestadores de servicios requeridos para la atención integral de los deportistas, evidenciando que no se materializa debido a que dicho proceso aún no ha culminado. Este control se efectuó en la Oficina de Medicina Deportiva, durante el mes de marzo de 2026..  
https://indeportesantioquia.sharepoint.com/:x:/r/sites/LeydeTransparenciayAccesoalaInformacinPblica/_layouts/15/Doc.aspx?sourcedoc=%7B3979EA82-A0D0-4C94-B994-BF6F81DD9779%7D&amp;file=2.%20F-CA-89_Plan%20Anual%20de%20Adquisiciones%202026.xlsx&amp;action=default&amp;mobileredirect=true"</t>
  </si>
  <si>
    <t>AT-RG6-CAU1-CON1</t>
  </si>
  <si>
    <t>Posibilidad de afectacion reputacional por la no la ejecución oportuna de las actividades del área de Medicina Deportiva considerando las limitaciones presupuestales debido a la falta de recursos para su desarrollo.</t>
  </si>
  <si>
    <t>Por la no la ejecución oportuna de las actividades del área de Medicina Deportiva considerando las limitaciones presupuestales</t>
  </si>
  <si>
    <t>debido a la falta de recursos para su desarrollo.</t>
  </si>
  <si>
    <t>"El Jefe de la Oficina de Medicina Deportiva gestiona  de forma manual y cada año los recursos con la alta dirección.  
En caso de desviación del control expuesto es necesario mantener una comunicación constante por correo electrónico para ajustar las estrategias y recursos según las prioridades de la alta dirección. La capacidad de tomar decisiones informadas y realizar evaluaciones periódicas. La evidencia del control: correo electrónico "</t>
  </si>
  <si>
    <t xml:space="preserve">Correo Electrónico </t>
  </si>
  <si>
    <t>"28/02/2026No se materializó el riesgo. Se verificó en la Oficina de Medicina Deportiva, durante el mes de marzo de 2026, la recepción del presupuesto necesario para dar inicio al cumplimiento de los objetivos misionales. 
 https://indeportesantioquia.sharepoint.com/:x:/r/sites/LeydeTransparenciayAccesoalaInformacinPblica/_layouts/15/Doc.aspx?sourcedoc=%7B3979EA82-A0D0-4C94-B994-BF6F81DD9779%7D&amp;file=2.%20F-CA-89_Plan%20Anual%20de%20Adquisiciones%202026.xlsx&amp;action=default&amp;mobileredirect=true"</t>
  </si>
  <si>
    <t>RD-RG1-CAU1-CON1</t>
  </si>
  <si>
    <t>Posibilidad de afectación reputacional por incumplimiento de los temas programados para los eventos y acompañamientos municipales, debido a variación de la planeación del cronograma preestablecido.</t>
  </si>
  <si>
    <t>Por incumplimiento de los temas programados para los eventos de los eventos y acompañamientos  municipales.</t>
  </si>
  <si>
    <t>Debido a variación del cronograma y temáticas de los eventos.</t>
  </si>
  <si>
    <t xml:space="preserve">Ejecución y Administración de procesos. </t>
  </si>
  <si>
    <t>El Lider del proceso, (profesional Universitario) y  equipo de trabajo (técnicos y contratistas), de forma manual Verifican el cumplimiento de los cronográmas de tabajo, a través de informes mensuales. En caso de haber incumplimiento del cronográma se reprogramará, se evaluarán las razones y se socializará con el equipo de trabajo y los usuarios para dar continuidad  y cumplimiento al cronográma.Como evidencia del control se tendrá el archivo excel y los informes mensuales.</t>
  </si>
  <si>
    <t>mensualmente</t>
  </si>
  <si>
    <t>archivo excel y los informes mensuales.</t>
  </si>
  <si>
    <t>12/03/2026 El profesional del proceso Deporte Formativo y su equipo de trabajo en el mes de febrero revisamos los riesgos y identificamos que No se materializa ya que se inicia la planeación del cronograma para la vigencia 2026 y aún no se ha publicado y/o ofertado acciones externas a la entidad.</t>
  </si>
  <si>
    <t>JD-RG1-CAU1-CON1</t>
  </si>
  <si>
    <t>Posibilidad de afectación reputacional por incumplimiento de la ejecución de los juegos debido al retraso en la configuración de los parametros de inscripción para los diferentes eventos deportivos por fallas externas del sistema</t>
  </si>
  <si>
    <t>por incumplimiento de la ejecución de los juegos</t>
  </si>
  <si>
    <t xml:space="preserve"> debido al retraso en la configuración de los parametros de inscripción para los diferentes eventos deportivos por fallas externas del sistema</t>
  </si>
  <si>
    <t>Fallas Tecnológicas</t>
  </si>
  <si>
    <t>"06/03/2026 El técnico administrativo de Juegos Deportivos Institucionales  encargado de implementar la plataforma, realiza la parametrización con antelación para ejecutar pruebas de ensayo error,  valida de forma manual su correcto funcionamiento antes de que sea habilitada a los usuarios.
En caso de que se presente algún error se recurre al soporte técnico del área de sistemas para el correcto funcionamiento mientras paralelamente se da inicio con todas las actividades de plataforma orientada a los JDI.
Como evidencia del control se presentaran pantallazos a modo de prueba evidenciando errores y aciertos del proceso de inscripción.
"</t>
  </si>
  <si>
    <t>Pantallazos a modo de prueba evidenciando errores y aciertos del proceso de inscripción.</t>
  </si>
  <si>
    <t>Automático</t>
  </si>
  <si>
    <t>06/03/2026: En el primer bimestre el riesgo no se materializó ya que apenas se está realizando la parametrización para los Juegos Campesinos y no se a habilitado para el público.</t>
  </si>
  <si>
    <t>Recreación</t>
  </si>
  <si>
    <t>PR-RG1-CAU1-CON1</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</si>
  <si>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</si>
  <si>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</si>
  <si>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La posibilidad de afectación reputacional por baja  oferta en los proyectos debido a la falta de inversión de recursos.</t>
  </si>
  <si>
    <t xml:space="preserve">Baja oferta en los proyectos </t>
  </si>
  <si>
    <t xml:space="preserve">Falta de inversión de recursos </t>
  </si>
  <si>
    <t>"La profesinoal que tiene asignado el proceso, de forma manual se reunira bimensual con el Subgerente de Fomento y Desarollo deportivo para valir las actividades vs la ejecución y este buscará gestionar los recursos asignados en el presupuesto, incorporaciones para distribuir los mismos a cada proyecto, en comité de Gerencia para tener suficiente oferta de proyectos y actividades que garanticen el cumplimiento de los indicadores del plan de desarrollo. 
En caso de que no se entregan mas recursos se validara en el PAA los recursos disponibles para asignarlos a los proyectos deficitados. 
La evidencia es resumen escrito de reunión con el Subgerente  y modificaciones del PAA   
"</t>
  </si>
  <si>
    <t xml:space="preserve">BIMESTRAL </t>
  </si>
  <si>
    <t xml:space="preserve">PAA Y RESUMEN REUNION </t>
  </si>
  <si>
    <t>24/03/2026: La PU de Recreación revisa el riesgo, y se concluye que el riesgo no se ha materializado para este bimestre. Ya que se han realizado varias reuniones con el Subgerente de Fomento y Desarrollo Deportivo para revisar y aprobar los eventos planeados para este año.</t>
  </si>
  <si>
    <t>PR-RG2-CAU1-CON1</t>
  </si>
  <si>
    <t>La posibilidad de afectación reputacional por retrasos en la oferta de actividades del proyecto  debido a inadecuada planeación por parte del proceso del compenente técnico.</t>
  </si>
  <si>
    <t>Retrasos en la oferta de actividades del proyecto</t>
  </si>
  <si>
    <t>Inadecuada planeación por parte del proceso del compenente técnico.</t>
  </si>
  <si>
    <t>"La profesinoal que tiene asignado el proceso, de imeplementa el control de forma manual y se reune bimensual con el Subgerente de Fomento y Desarollo deportivo para validar las actividades vs la ejecución y este buscará gestionar los recursos asignados en el presupuesto, incorporaciones para distribuir los mismos a cada proyecto, en comité de Gerencia para tener suficiente oferta de proyectos y actividades que garanticen el cumplimiento de los indicadores del plan de desarrollo.
En caso de que no se entregan mas recursos se validara en el PAA los recursos disponibles para asignarlos a los proyectos deficitados.
La evidencia es resumen escrito de reunión con el Subgerente  y modificaciones del PAA  
"</t>
  </si>
  <si>
    <t xml:space="preserve">RESUMEN DE REUNION </t>
  </si>
  <si>
    <t>24/03/2026: La PU de Recreación revisa el riesgo, y se concluye que el riesgo no se ha materializado para este bimestre. Se realizaron algunas reuniones con el equipo de trabajo del programa, con los lideres de Deporte formativo, Actividad física y con Acompañamiento Institucional con el fin de iniciar el proceso de planeación de los diferentes eventos.</t>
  </si>
  <si>
    <t>PR-RG3-CAU1-CON1</t>
  </si>
  <si>
    <t>La posibilidad de afectación reputacional Por concurrencia de actividades de otros programas. Debido a Inadecuada comunicación de los cronogramas de trabajo de los programas</t>
  </si>
  <si>
    <t>Por concurrencia de actividades de otros programas.</t>
  </si>
  <si>
    <t>Debido a Inadecuada comunicación de los cronogramas de trabajo de los programas</t>
  </si>
  <si>
    <t>"La profesional que tiene asignado el proceso, realiza el control de forma manual y se reunira  desde el inicio de los programas  con los demas lideres y el Subgerente de Fomento y Desarollo deportivo para validar cronogramas de  las actividades anuales de la Subgerencia y  socializarlas de forma mensual para evitar la concurrencia. En caso de que no se hagan estas reuniones a principio del año    habrá la posibilidad de falta de coordinación y riesgo de repetición de actividades.  Como evidencia del control esta el cronograma y actas de reunión 
"</t>
  </si>
  <si>
    <t>"Cronograma
Actas de reunión"</t>
  </si>
  <si>
    <t>24/03/2026: La PU de Recreación revisa el riesgo, y se concluye que el riesgo no se ha materializado para este bimestre. Ya que se inició el proceso de planeación de los diferentes eventos y se organizará un cronograma donde se incluyan de los diferentes programas de la Subgerencia de Fomento y Desarrollo Deportivo para que las actividades no se crucen y permitan el desarrollo normal de cada una de ellas.</t>
  </si>
  <si>
    <t>AF-RG1-CAU1-CON1</t>
  </si>
  <si>
    <t>El profesional que tiene asignado el proceso realiza el control de modo manual y se reunirá de forma bimensual con el Subgerente de Fomento y Desarollo deportivo para validar las actividades vs la ejecución y este buscará gestionar los recursos asignados en el presupuesto, incorporaciones para distribuir los mismos a cada proyecto, en comité de Gerencia para tener suficiente oferta de proyectos y actividades que garanticen el cumplimiento de los indicadores del plan de desarrollo. En caso de que no se entregan mas recursos se validará en el PAA los recursos disponibles para asignarlos a los proyectos deficitados. La evidencia es resumen escrito de reunión con el Subgerente  y modificaciones del PAA</t>
  </si>
  <si>
    <t>24/03/2026: El PU de Actividad física revisa el riesgo, y se concluye que el riesgo no se ha materializado para este bimestre. Ya que se han realizadovarias reuniones con el Subgerente de Fomento y Desarrollo Deportivo para revisar y aprobar los eventos planeados para este año.</t>
  </si>
  <si>
    <t>AF-RG2-CAU1-CON1</t>
  </si>
  <si>
    <t>El profesional que tiene asignado el proceso realiza el control de modo manual y se reunirá de forma bimensual con el Subgerente de Fomento y Desarollo deportivo para validar las necesidades y el seguimiento a los procesos contractuales de las actividades vs la planeación de cada una. En caso de que no se hayan avanzado, se tomarán medidas de contingencia si es por parte del área y si es de otro proceso, el Subgerente lo gestionará con el jefe responsable del proceso y  llevará esta situación a comité de Gerencia. Como evidencia del control esta el resumen de reunión.</t>
  </si>
  <si>
    <t>24/03/2026: El PU de Actividad física revisa el riesgo, y se concluye que el riesgo no se ha materializado para este bimestre. Se realizaron algunas reuniones con el equipo de trabajo del programa, con los lideres de Deporte y Recreación y con Acompañamiento Institucional con el fin de iniciar el proceso de planeación de los diferentes eventos.</t>
  </si>
  <si>
    <t>AF-RG3-CAU1-CON1</t>
  </si>
  <si>
    <t>El profesional que tiene asignado el proceso de modo manual, se reunirá desde el inicio de los programas con los demás líderes y el Subgerente de Fomento y Desarollo deportivo para validar cronogramas de las actividades anuales de la Subgerencia y socializarlas de forma mensual para evitar la concurrencia.    En caso de que no se realice estas reuniones, existe la probabilidad de que se crucen los programas de la subgerencia y exista baja participación, como evidencia del control esta el cronograma y las actas de reuniones.</t>
  </si>
  <si>
    <t>24/03/2026: El PU de Actividad física revisa el riesgo, y se concluye que el riesgo no se ha materializado para este bimestre. Ya que se inicio el proceso de planeación de los diferentes eventos y se organizará un cronograma donde se incluyan de los diferentes programas de la Subgerencia de Fomento y Desarrollo Deportivo para que las actividades no se crucen y permitan el desarrollo normal de cada una de ellas.</t>
  </si>
  <si>
    <t>AC-RG5-CAU1-CON1</t>
  </si>
  <si>
    <t>Coordinador de Infraestructura Física</t>
  </si>
  <si>
    <t>Posibilidad de afectación reputacional por otorgar una viabilidad sin el cumplimiento de la totalidad de los requisitos contemplados en la ficha F-AC-01 debido a Falta de rigurosidad en la revisión técnica, administrativa, financiera, ambiental, social y legal</t>
  </si>
  <si>
    <t>por otorgar una viabilidad sin el cumplimiento de la totalidad de los requisitos contemplados en la ficha F-AC-01</t>
  </si>
  <si>
    <t>debido a Falta de rigurosidad en la revisión técnica, administrativa, financiera, ambiental, social y legal</t>
  </si>
  <si>
    <t>Ejecución Administración de Recursos</t>
  </si>
  <si>
    <t xml:space="preserve">Alto </t>
  </si>
  <si>
    <t>"El Equipo interdisciplinario de la Subgerencia de Escenarios (Financiero, técnico y Ambiental) que le asignaron el proyecto   valida el cumplimiento de todos los requisitos establecidos en la  ficha de viabilización de proyectos para decidir su aprobación, de acuerdo con la información aportada por el Municipio.                
Si el proyecto no cumple con las condiciones requeridas en la viabilización se le devuelve al municpio para las correcciones y ajustes y  se realizan las mesas técnicas correspondientes.  
Como evidencia del proceso se tienen las fichas de viabilización, formato F-AC-01 debidamente firmada por cada uno de lo roles y con los soportes correspondientes "</t>
  </si>
  <si>
    <t xml:space="preserve">formato F-AC-01 debidamente firmada por cada uno de lo roles y con los soportes correspondientes y Acta de las mesas técnicas de ser el caso </t>
  </si>
  <si>
    <t>AC-RG6-CAU1-CON1</t>
  </si>
  <si>
    <t xml:space="preserve">Posibilidad de afectación económica, por contratos y/o convenios sin garantias para reclamaciones ante aseguradoras, debido a inoportunidad en la actualiciones requeridas en las polizas. </t>
  </si>
  <si>
    <t>por contratos y/o convenios sin garantias para reclamaciones anter aseguradoras, debido a inoportunidad en la actualiciones</t>
  </si>
  <si>
    <t>debido a inoportunidad en la actualiciones requeridas en las polizas.</t>
  </si>
  <si>
    <t>"El supervisor del  contrato o convenio con apoyo del jurídico cada que se firme o modificque un convenio  enviará una comunicación oficial donde exigirá las pólizas actualizadas de acuerdo a la matriz de riesgos y a las condiciones contractuales, mencionando las consecuencias de no cumplir con este obligación contractual. 
En caso de aplicarse el control y que el  contratista no envie las polizas correspondientes se debe  validar con la Oficina Asesora Juridica el incio de un proceso de incumplimiento contractual. 
La evidencia es  la comunicación enviada al contratista 
                                                              "</t>
  </si>
  <si>
    <t xml:space="preserve">Se genera una comunicación formal al contratista </t>
  </si>
  <si>
    <t xml:space="preserve">Sin documentar </t>
  </si>
  <si>
    <t>27/02/2026 GCM: Todos los convenios de 2025 tienen sus pólizas actualizadas. El supervisor y el jurídico verifican la actualización de esta cada que se hace un modificatorio. Se puede veroificar en los convenios 2025 en Secop</t>
  </si>
  <si>
    <t>AC-RF2-CAU-CON1</t>
  </si>
  <si>
    <t xml:space="preserve">Posibilidad de efecto dañoso, por  obras que no cumplen con estandares de calidad, funcionalidad, costos, cantidades;  debido a  la inadecuada planificación, control y supervisión de los proyectos. </t>
  </si>
  <si>
    <t>por  obras que no cumplen con estandares de calidad, funcionalidad, costos, cantidades</t>
  </si>
  <si>
    <t>debido a la inadecuada planificación, control y supervisión de los proyectos.</t>
  </si>
  <si>
    <t xml:space="preserve">Fiscal </t>
  </si>
  <si>
    <t>Extremo</t>
  </si>
  <si>
    <t>"El Jefe de la Subgerencia de Escenarios Deportivos y Equpamiento verificará que  el profeisonal univeristario de la Subgerencia que sea designado como rol técnico del CAE en la elaboración de los Estudios previos, sea también designado como suprevisor del  convenio y/o contato y que este ejerza la supervisión de acuerdo al Manual de Supervisión e interventoria de Indeportes Antioquia en caso de ocurrir algun inconveniente se verificarán las condiciones de las supervisiones que se lleven. lo cual quedará documentado en la comunicación del CAE, la designación de supervisión y los informes de supervisión respectivos.
La evidencia son todos los documentos de segumiento del supervisor tales como: comunicaciones, informes de supervisión, informes de visitas al proyecto, actas de reuniones, informes de interventoría, entre otros."</t>
  </si>
  <si>
    <t>Documentos de segumiento del supervisor tales como: comunicaciones, informes de supervisión, informes de visitas al proyecto, actas de reuniones, informes de interventoría, entre otros.</t>
  </si>
  <si>
    <t>27/02/2026 GCM A la fecha se han terminado 18 proyectos de victorias tempranas (tasa de seguriad) y no se tiene evidencias de deficiencias técncias en la ejecución.</t>
  </si>
  <si>
    <t>SC-RG1-CAU2-CON2</t>
  </si>
  <si>
    <t>Atender a la ciudadanía mediante la implementación de políticas de servicio y protocolos de atención, a través de los diferentes canales, satisfaciendo las necesidades y expectativas de los grupos de valor, con calidad, equidad y oportunidad. ​​​​​​​​​​​​​​​​​​​​​</t>
  </si>
  <si>
    <t>Posibilidad de afectación reputacional por el incumplimiento de las directrices dadas al instituto, debido direccionamiento inadecuado de peticiones ciudadanas relacionadas con el acceso a programas, trámites y servicios, o por la emisión de información de baja calidad hacia el ciudadano.</t>
  </si>
  <si>
    <t>por el incumplimiento de las directrices dadas al instituto</t>
  </si>
  <si>
    <t>debido a la emisión de información de baja calidad hacia el ciudadano.</t>
  </si>
  <si>
    <t>"El Gestor de Servicio al Ciudadano de modo manual, será responsable de la ejecución y revison de la calidad de la respuesta de cada PQRSDF minimo cada mes, atravez de un archivo de excel donde se revisa el 100% de las respuestas emitidas.
En caso de incumplimiento respecto a las acciones establecidas,se envia infrome de calidad de la respuesta a la depedencia que presente la novedad. Este riesgo se materilaiza cuando la revisión se detecta un numero mayor a 10% PQRSDF con respuesta de baja calidad durante el mes.
La evidencia de este proceso se encuentra registrada en una base de datos, la cual contiene información sobre la revisión de la calidad de la respuesta y la dependencia encargada de su gestión."</t>
  </si>
  <si>
    <t>Permanente/Mensual</t>
  </si>
  <si>
    <t>https://indeportesantioquia.sharepoint.com/sites/SGC2/Documentos%20compartidos/Forms/AllItems.aspx?csf=1&amp;web=1&amp;e=WgutpI&amp;CID=fd9bfed0%2D27b1%2D46af%2Daf47%2Db565c20d65bb&amp;FolderCTID=0x012000C5E9938B695C614F81B31A90AFB16CA6&amp;id=%2Fsites%2FSGC2%2FDocumentos%20compartidos%2FServicio%20al%20Ciudadano%2FPQRSDF%2FINDICADOR%20DE%20GESTI%C3%93N%20DE%20OPORTUNIDAD%20PQRSDF%202026</t>
  </si>
  <si>
    <t>"04/11/2025: El equipo de Servicio al Ciudadano realiza un monitoreo diario del tablero de PQRSDF, el cual se comparte con las dependencias para asegurar un seguimiento efectivo. Se emiten alertas y reportes de calidad que fortalecen la gestión.
Durante el mes de enero no se presentaron respuestas con novedades de calidad. Gracias a este control continuo, el riesgo no se ha materializado."</t>
  </si>
  <si>
    <t>SC-RG2-CAU2-CON2</t>
  </si>
  <si>
    <t>Posibilidad de afectación reputacional por la respuesta inoportuna a los requerimientos de usuarios y público en general, debido al aumento en la demanda de estos o por el incumplimiento de las directrices dadas al instituto, lo que puede resultar en la entrega extemporánea de información.</t>
  </si>
  <si>
    <t>por la respuesta inoportuna a los requerimientos de usuarios y público en general,</t>
  </si>
  <si>
    <t>Debido al Incumplimiento de las directrices dadas al instituto, lo que puede resultar en la entrega extemporánea de información.</t>
  </si>
  <si>
    <t>"El El Gestor de Servicio al Ciudadano  de forma manual, verifica semanalmente el tablero con los estados e indicadores de incumplimiento.
En caso de presentarse un incumplimiento o próximo vencimiento, se genera la alertas y se envía a través de correo electrónico.  Este riesgo se materilaizacunado e indicador qued por debajo del 95%  o en su defecto mayor a 12 PQRSDF conn respuesta extemporanea durante el trimestre.
Como evidencias quedan los informes periodicos del tablero y los correos electrónicos."</t>
  </si>
  <si>
    <t>Semanal/Trimestral</t>
  </si>
  <si>
    <t>https://app.powerbi.com/view?r=eyJrIjoiYzc4OWYxZTItMTBmYS00NWM4LThlYTEtY2JmYTE5NTVkNjk2IiwidCI6ImI3YmJkOWQ2LTczODItNGZiMS05MDUxLWIxNmVjMGZlM2RhZCIsImMiOjR9</t>
  </si>
  <si>
    <t>22/08/2025: El seguimiento a la posible materialización de este riesgo se basa en el monitoreo de PQRSDF vencidas, considerando como indicador crítico la existencia de más de 4 casos vencidos en un mes, o 12 en un trimestre, lo cual representa el 50% del promedio acumulado, se han implementado acciones de mejora, entre ellas la emisión de alertas semanales y la elaboración de informes mensuales de cierre de gestión, con el fin de fomentar una cultura de gestión oportuna. Gracias a estos controles, que han demostrado ser eficaces, durante el presente bimestre no se ha registrado la materialización del riesgo.</t>
  </si>
  <si>
    <t>SC-RG3-CAU1-CON1</t>
  </si>
  <si>
    <t>Posibilidad de afectación reputacional por el incumplimiento de las directrices de servicio al ciudadano, debido al direccionamiento inadecuado de las peticiones ciudadanas relacionadas con el acceso a programas, trámites y servicios y a la emisión de información incompleta o de baja calidad</t>
  </si>
  <si>
    <t>Por el direccionamiento inadecuado de PQRSDF</t>
  </si>
  <si>
    <t>Debido al incumplimiento de las directrices institucionales y al direccionamiento inadecuado de las PQRSDF, lo que puede generar la entrega extemporánea de información al ciudadano.</t>
  </si>
  <si>
    <t>"El Gestor de Servicio al Ciudadano de modo automatico realiza semanalmente la verificación de la correcta asignación de las PQRSDF, a través de una revisión del archivo y el tableto, garantizando que todas las solicitudes sean direccionadas de manera adecuada a las áreas correspondientes. Esta validación se lleva a cabo mediante un informe generado automáticamente por el sistema, el cual identifica las solicitudes recibidas y las áreas responsables de su gestión. En caso de detectarse una desviación, es decir, una asignación incorrecta, se procede de inmediato al reenvío de la solicitud a la dependencia / oficina correcta, notificando a esta última para prevenir futuras reincidencias.
La evidencia de este proceso se encuentra registrada en una base de datos descragada de mercurio, la cual contiene información sobre la revisión de la calidad de la respuesta y la dependencia encargada de su gestión."</t>
  </si>
  <si>
    <t>Semanal/Permanente</t>
  </si>
  <si>
    <t>https://indeportesantioquia.sharepoint.com/:f:/r/sites/SGC2/Documentos%20compartidos/3.1%20Evidencias%20deRriegos/Servicio%20al%20Ciudadano/Evidencias%20Riesgos%202025/Riesgos%20de%20Gesti%C3%B3n%202025/SC-RG2?csf=1&amp;web=1&amp;e=pJxHA4</t>
  </si>
  <si>
    <t>02/03/2026: El equipo de Servicio al Ciudadano mantiene un control permanente mediante la actualización diaria del tablero de PQRSDF, el cual se socializa con las distintas dependencias. Asimismo, se cuenta con el informe que se actualiza periódicamente y con el reporte de calidad de las respuestas, lo que fortalece el seguimiento del proceso. Gracias a esta vigilancia continua, se ha impedido que el riesgo se concrete.</t>
  </si>
  <si>
    <t>AI-RG1-CAU1-CON1</t>
  </si>
  <si>
    <t>Posibilidad de afectación reputacional por incumplimiento en la realización de la asesoría institucional, los encuentros de articulación y las convocatorias de cofinanciación, debido a la variación de los cronogramas de cada actividad.</t>
  </si>
  <si>
    <t>Por incumplimiento en la realización de la asesoría institucional, los encuentros de articulación y las convocatorias de cofinanciación</t>
  </si>
  <si>
    <t>Debido a la variación de los cronogramas de cada actividad</t>
  </si>
  <si>
    <t>El lider del proceso, (profesional especializado) y el  equipo de trabajo (técnicos y contratistas),de modo manual  mensualmente verifican el avance y cumplimiento de los cronogramas definidos para cada actividad. En caso de haber incumplimiento del cronograma se realizarán la debida reprogramación, se evaluarán las razones y se comunicará a las partes interesadas para dar continuidad al proceso. Como evidencia del control se tendrán los ajustes del cronograma de cada actividad, los correos para la socialización de los cambios a las partes interesadas y los informes respectivos.</t>
  </si>
  <si>
    <t>Mensualmente</t>
  </si>
  <si>
    <t>Ajustes del cronograma de cada actividad, los correos para la socialización de los cambios a las partes interesadas y los informes respectivos.</t>
  </si>
  <si>
    <t>GA-RF1-CAU1-CON1</t>
  </si>
  <si>
    <t>Posibilidad de efectos dañosos  sobre bienes públicos por pérdida, extravío o hurto de bienes muebles de la entidad a causa de la omisión en la aplicación del procedimiento para el ingreso y salida de bienes del almacén.</t>
  </si>
  <si>
    <t>Por pérdida, extravío o hurto de bienes muebles de la entidad</t>
  </si>
  <si>
    <t xml:space="preserve">A causa de la omisión en la aplicación del procedimiento para el ingreso y salida de bienes de la entidad. </t>
  </si>
  <si>
    <t>El auxiliar administrativo del Almacén verifica el correcto diligenciamiento del formato de préstamo de bienes (F-GA-16), conforme a lo establecido en el Instructivo de Salida de Bienes de la entidad y deberá reportar al personal de vigilancia la relación de los bienes autorizados para la salida. Este control se realiza de forma manual y preventiva. En caso de presentarse diferencias o irregularidades en el trámite, se informa al jefe de las áreas responsables ía correo para realizar los ajustes correspondientes. La evidencia es el correo con el reporte de la novedad.</t>
  </si>
  <si>
    <t xml:space="preserve">Permanente </t>
  </si>
  <si>
    <t>Mensaje enviado vía chat al personal de seguridad y vigilancia</t>
  </si>
  <si>
    <t>02/03/2026: El equipo de Gestión Administrativa de Recursos verificó que el riesgo identificado no se materializó. Asimismo, confirmó que los controles establecidos se aplicaron correctamente y de acuerdo con los procedimientos definidos.</t>
  </si>
  <si>
    <t>GA-RF2-CAU1-CON1</t>
  </si>
  <si>
    <t>Posibilidad de efecto dañoso sobre bienes públicos por caducidad y/o deterioro de los bienes de consumo a causa de la la omisión de la aplicación del sistema de rotación PEPS indicado en el procedimiento de gestión del Almacén (P_GA_08).</t>
  </si>
  <si>
    <t>Por caducidad y/o deterioro de los bienes de consumo.</t>
  </si>
  <si>
    <t>La causa de la omisión de la aplicación del sistema de rotación PEPS indicado en el procedimiento de gestión del Almacén (P_GA_08).</t>
  </si>
  <si>
    <t>El Auxiliar Administrativo del Almacén, de manera permanente y preventiva, verifica las existencias de los bienes de consumo al recibir las solicitudes de suministro (F-GA-03), aplicando la metodología PEPS (Primero en Entrar, Primero en Salir), conforme a lo establecido en el procedimiento P-GA-08 de gestión del Almacén. Este control se realiza de forma manual, asegurando que los bienes sean entregados en el orden adecuado para evitar caducidad o deterioro. En caso de detectarse diferencias, se informa a las áreas responsables para realizar los ajustes correspondientes. La evidencia del control es la ficha técnica SICOF verificada para cada artículo.</t>
  </si>
  <si>
    <t>Ficha técnica SICOF para cada artículo verificada.</t>
  </si>
  <si>
    <t>02/03/2026: Durante el periodo evaluado no se evidenció la ocurrencia del riesgo, ya que los controles fueron implementados de manera adecuada. Esta verificación se respalda en los registros correspondientes y en el informe de gestión del Almacén, el cual fue remitido oportunamente al área Contable para su revisión.</t>
  </si>
  <si>
    <t>GA-RG1-CAU1-CON1</t>
  </si>
  <si>
    <t>Posibilidad de afectación económica por desactualización de las carteras debido a la falta de seguimiento administrativo para el control, ubicación y distribución de los inventarios.</t>
  </si>
  <si>
    <t>por desactualización de las carteras</t>
  </si>
  <si>
    <t>Debido a la falta de seguimiento administrativo para el control, ubicación y distribución de los inventarios.</t>
  </si>
  <si>
    <t>El Auxiliar Administrativo del Almacén verifica de manera permanente y manual los movimientos mensuales de cartera, asegurando que las asignaciones a los supervisores de contratistas se reflejen en el formato "Salidas de productos". Como evidencia, se genera el comprobante de cartera firmado por el respectivo servidor público. El Profesional Especializado realiza un cierre mensual, verificando el estado de la asignación de carteras y determinando qué bienes del inventario de muebles quedan pendientes para el mes siguiente, dejando como evidencia el informe de cierre mensual. Además, el Auxiliar Administrativo del Almacén verifica el estado de las carteras a través del inventario, siguiendo el cronograma de gestión del Almacén según el procedimiento P-GA-08. En caso de presentarse diferencias, se informa a las áreas responsables para realizar los ajustes correspondientes. La evidencia de este control incluye el formato de salidas de productos, el informe de cierre, el cronograma de gestión del Almacén, y los formatos de reintegros, asignaciones o traslados, firmados por el profesional del Almacén y el servidor público involucrado.</t>
  </si>
  <si>
    <t xml:space="preserve">Permanente .  </t>
  </si>
  <si>
    <t xml:space="preserve">Formato salidas de producto
Informe de cierre
Cronograma de gestión del Almacén
Formatos de reintegros, asignaciones o traslados según aplique, firmadas por el profesional del almacén y el servidor público que se beneficia del bien, reintegra o traslada. </t>
  </si>
  <si>
    <t>02/03/2026: Se confirmó que el riesgo no se presentó en el periodo analizado, debido a la correcta ejecución de los controles establecidos. Además, esta conclusión cuenta con soporte documental y con el informe de gestión del Almacén, enviado al área Contable para su respectivo análisis y seguimiento.</t>
  </si>
  <si>
    <t>GA-RG2-CAU1-CONT1</t>
  </si>
  <si>
    <t>Por asumir gastos no permitidos por caja menor</t>
  </si>
  <si>
    <t>Debido a incorrecta aprobación de los mismos incumplimiendo la normatividad vigente.</t>
  </si>
  <si>
    <t>El Subgerente Administrativo y Financiero verifica anualmente que la resolución de caja menor contemple únicamente los conceptos de gastos permitidos según la normatividad vigente. Adicionalmente, el Profesional Especializado, al recibir una solicitud de autorización de gasto por caja menor, revisa que la necesidad cumpla con las condiciones estipuladas, tales como ser un imprevisto, no ser recurrente y afectar el normal funcionamiento de la entidad, conforme a la normatividad vigente y los considerandos de la resolución. Este control se realiza de manera permanente y manual. En caso de detectarse diferencias o gastos no permitidos, se informa a las áreas responsables para realizar los ajustes necesarios. La evidencia del control incluye la relación mensual de los gastos autorizados por conceptos de caja menor.</t>
  </si>
  <si>
    <t>Relación mensual de los gastos autorizados por conceptos de caja menor</t>
  </si>
  <si>
    <t>02/03/2026: En el periodo evaluado no se materializó el riesgo, dado que los controles se ejecutaron de forma adecuada y constante. Como parte del proceso de verificación, se realizaron arqueos periódicos a la caja menor por parte del área de Tesorería y la Oficina de Control Interno, lo que fortalece el seguimiento y control.</t>
  </si>
  <si>
    <t>GA-RG3-CAU1-CON1</t>
  </si>
  <si>
    <t>Posibilidad de afectación económica por  inadecuado control de inventarios debido a la no aplicación de los procedimientos establecidos.</t>
  </si>
  <si>
    <t xml:space="preserve">por  inadecuado control de inventarios </t>
  </si>
  <si>
    <t>Debido a la no aplicación de los procedimientos establecidos.</t>
  </si>
  <si>
    <t>El Profesional especializado de la Subgerencia Adminsitrativa y Financiera valida de manera manual y detectiva mediante la revisión de inventarios aleatorios mensuales y un informe cuatrimestral del inventario general. En caso de identificar diferencias o incumplimientos en el manejo de los inventarios, se informa a las áreas responsables para que se realicen los ajustes correspondientes. La evidencia de este control es el informe de cierre mensual con el inventario aleatorio y el informe cuatrimestral del inventario general.</t>
  </si>
  <si>
    <t>Mesual</t>
  </si>
  <si>
    <t>"""Informe del cierre mensual que incluye inventario aleatorio.
Informe cuatrimestral de  Inventario general."""</t>
  </si>
  <si>
    <t>02/03/2026: El equipo confirmó que no se evidenció la materialización del riesgo, ya que los controles definidos fueron implementados correctamente. Esta situación se encuentra respaldada por los registros respectivos y por el envío oportuno del informe de gestión del Almacén al área Contable.</t>
  </si>
  <si>
    <t>GA-RG4-CAU1-CON1</t>
  </si>
  <si>
    <t>Posibilidad de afectación económica por deterioro de bienes muebles o infraestructura debido al inclumplimiento del plan de mantenimiento preventivo y correctivo.</t>
  </si>
  <si>
    <t xml:space="preserve">por deterioro de bienes muebles o infraestructura </t>
  </si>
  <si>
    <t>debido al inclumplimiento del plan de mantenimiento preventivo y correctivo.</t>
  </si>
  <si>
    <t>El administrador de la sede verifica mensualmente el cumplimiento del cronograma establecido a través  del plan de mantenimiento en el "Formato GA- 46 Plan Anual de Mantenimeinto V2" asegurando la correcta inclusión se todas las actividades preventivas y correctivas. Este control se realiza de manera manual y preventiva mediante diligenciamiento del formato y reporte de indicadores. En caso de identificar  incumplimientos en los mantenimientos, se deja evidencias de las razones en el analisis del indicador y se realizan los ajustes correspondientes. La evidencia de este control incluye el diligenciamiento del formato F-GA 46 y los indicadores mensuales reportados.</t>
  </si>
  <si>
    <t>"""Formato F-GA-46 
Indicador Mensual."""</t>
  </si>
  <si>
    <t>02/03/2026: Se corroboró que el riesgo no ocurrió, debido a que los controles se han venido ejecutando mediante el diligenciamiento del Plan de Mantenimiento. Adicionalmente, dicho plan se encuentra en proceso de reestructuración, con el fin de ajustarlo y adaptarlo mejor a las necesidades actuales.</t>
  </si>
  <si>
    <t>PJ-RG7-CAU1-CON1</t>
  </si>
  <si>
    <t>Posibilidad de afectación reputacional por inoportunidad de respuesta a las diferentes solicitudes presentadas por los organismos deportivos debido al inadecuado procedimiento en el archivo de las carpetas de registro y control.</t>
  </si>
  <si>
    <t>por inoportunidad de respuesta a las diferentes solicitudes presentadas por los organismos deportivos</t>
  </si>
  <si>
    <t>debido al inadecuado procedimiento en el archivo de las carpetas de registro y control.</t>
  </si>
  <si>
    <t>El Jefe de la Oficina Juridica cada semestre verifica de forma manual  que se incluya dentro de las necesidades establecidas en el PAA y prespuesto de la vigencia  del Oficina Asesora Juridica personal con conocimiento y experiencia en gestión documental capaz de gestionar la documentación entregada por cada Ente deportivo al momento de solicitar un trámite en la Entidad, en caso de que no se contrate las personas, solicitará acompañamiento al Centro De Administración Documental. Como evidencia del control será el correo donde realiza la solicitud a la Subgerencia Administrativa y Financiera para su inclusión.</t>
  </si>
  <si>
    <t>Semestral</t>
  </si>
  <si>
    <t>correo donde realiza la solicitud a la Subgerencia Administrativa y Financiera para su inclusión.</t>
  </si>
  <si>
    <t>Correctivo</t>
  </si>
  <si>
    <t>De acuero a la información enviada por Tatiana Rios, varias solicitudes de registro y control se contestaron fuera de termino motivo por el cual se realizó una accion de mejora en el proceso juridico relacionada con el tema</t>
  </si>
  <si>
    <t>PJ-RG8-CAU1-CON1</t>
  </si>
  <si>
    <t xml:space="preserve">Posiblidad de afectación reputacional por errores en la revisión de actos administrativos y certificaciones, debido a la falta de conocimiento respecto a las normas que regulan la materia </t>
  </si>
  <si>
    <t>por errores en la revisión de actos administrativos y certificaciones</t>
  </si>
  <si>
    <t>debido a la falta de conocimiento respecto a las normas que regulan la materia</t>
  </si>
  <si>
    <t>Usuarios, productos y prácticas</t>
  </si>
  <si>
    <t xml:space="preserve">El Jefe de la Oficina juridica a demanda y de modo manual,  revisa la documentación generada antes de ser firmados por el respectivo ordenador,  con todos los soportes de forma digiital o/ fisica, En caso des después de la revisión se decteta un error se subsanará el documento previa aprobación por parte del Ordenador. como evidencia del control está el VB o firma del Jefe Juridico en el documento. </t>
  </si>
  <si>
    <t xml:space="preserve">Visto bueno del Jefe Juridico </t>
  </si>
  <si>
    <t>El Jefe de la Oficina juridica a demanda y de modo manual, revisa la documentación generada antes de ser firmados por el respectivo ordenador, con todos los soportes de forma digiital o/ fisica, En caso des después de la revisión se decteta un error se subsanará el documento previa aprobación por parte del Ordenador. como evidencia del control está el VB o firma del Jefe Juridico en el documento.</t>
  </si>
  <si>
    <t>PJ-RG9-CAU1-CON1</t>
  </si>
  <si>
    <t>Posibilidad afectación reputacional por bridar deficientes asesorías jurídicas a los entes y organismos deportivos, debido al desconocimiento y/o desactualización de la legislación deportiva y normas complementarias</t>
  </si>
  <si>
    <t>por bridar deficientes asesorías jurídicas a los entes y organismos deportivos</t>
  </si>
  <si>
    <t>debido al desconocimiento y/o desactualización de la legislación deportiva y normas complementarias</t>
  </si>
  <si>
    <t>El Jefe Juridico  verificara  cada año y modo manual  que en el PIC y el Ministerio del Deporte agenden  las capacitaciones  sobre legislación deportiva y promovera su realización al equipo de trabajo, si no estan incluidas se gestionaran capacitaciones a demanda, como evidencia del control   se encuentra el correo electronico con la solicitud de las capacitaciones.</t>
  </si>
  <si>
    <t xml:space="preserve">Comunicaciones enviadas al Ministerio del Deporte y/o Talento Humano </t>
  </si>
  <si>
    <t>Hasta el momento no se ha recibido informacion alguna respecto a la afectación reputacional por bridar deficientes asesorías jurídicas a los entes y organismos deportivos, debido al desconocimiento y/o desactualización de la legislación deportiva y normas complementarias</t>
  </si>
  <si>
    <t>PJ-RF1-CAU1-CON1</t>
  </si>
  <si>
    <t>Posibilidad de efecto dañoso sobre los recursos públicos, por inoportunidad en la atención y gestión de las decisiones judiciales donde Indeportes Antioquia sea parte  debido a la entrega incompleta e inoportuna  de información por parte de las areas</t>
  </si>
  <si>
    <t>por inoportunidad en la atención y gestión de las decisiones judiciales donde Indeportes Antioquia sea part</t>
  </si>
  <si>
    <t>debido a la entrega incompleta e inoportuna de información por parte de las areas</t>
  </si>
  <si>
    <t>El Profesional unversitario de modo manual y a demanda al que se le asigné el proceso judicial, solicitará la información al area correspondiente a través de correo electronico con la debida oportunidad para que estos la alleguen y el PU pueda  verificar la existencia de la información requerida con el fin de dar respuesta al requerimiento, en caso de que la información no esté acorde o no haya sido enviada de forma oportuna  se enviará a través de Oficio con copia a Gerencia.</t>
  </si>
  <si>
    <t xml:space="preserve">Correos electrónicos enviados y/o Oficios </t>
  </si>
  <si>
    <t>"02/03/2026: en los meses de enero y febrero de 2026, INDEPORTES ANTIOQUIA no fue notificada de ninguna sentencia expedida en proceso contencioso
En relación con acciones de tutela, las sentencias expedidas han sido favorables a INDEPORTES
"</t>
  </si>
  <si>
    <t>PJ-RF1-CAU1-CON2</t>
  </si>
  <si>
    <t xml:space="preserve">Posibilidad de efecto dañoso sobre los recursos públicos, por inoportunidad en la atención y gestión de las decisiones judiciales donde Indeportes Antioquia sea parte  debido a la inadecuada gestión del profesional juridico asignado al proceso </t>
  </si>
  <si>
    <t>debido a la inadecuada gestión del profesional juridico asignado al proceso</t>
  </si>
  <si>
    <t>El Profesional unversitario que lidera el proceso judicial y extrajudicial de modo manual y a diario  asignará los procesos a cada abogada y verificará la oportunidad en la gestión del proceso realizada por cada uno de ellos a través de las plataformas disponibles por la Rama Judicial, .</t>
  </si>
  <si>
    <t>Diario</t>
  </si>
  <si>
    <t>Sin Registro</t>
  </si>
  <si>
    <t>"02/03/2026:en los meses de enero y febrero de 2026, INDEPORTES ANTIOQUIA no fue notificada de ninguna sentencia expedida en proceso contencioso
En relación con acciones de tutela, las sentencias expedidas han sido favorables a INDEPORTES
"</t>
  </si>
  <si>
    <t>TH-RG1-CAU1-CON1</t>
  </si>
  <si>
    <t>lanear, organizar, ejecutar y hacer seguimiento a las acciones que promuevan el desarrollo del talento Humano durante el ciclo de vida laboral de los servidores públicos del instituto.</t>
  </si>
  <si>
    <t>Posibilidad de afectación reputacional por vinculación irregular del personal debido al incumplimiento en la verificación de los requisitos legales para el nombramiento o posesión en el empleo.</t>
  </si>
  <si>
    <t>por vinculación irregular del personal</t>
  </si>
  <si>
    <t>debido al incumplimiento en la verificación de los requisitos legales para el nombramiento o posesión en el empleo.</t>
  </si>
  <si>
    <t>"El Profesional especializado  de la Oficina de Talento Humano, cada que se genere una vinculación de servidores,  verifica  el formato establecido en el  Sistema de Gestión de la Calidad F-TH-64 "" Verificación de requisitos mínimos y documentos para tomar poseción del cargo "",  la información suministrada por la persona a nombrar y posesionar  ,  de acuerdo a los requisitos exigidos para el cargo en la normatividad legal  vigente y el Manual Específico de Funciones de la Entidad. Este Control se realiza de forma manual.
En caso de no concordar lo reportado con la evidencia,  se corrigen los formatos diligenciados  para que se verifique y realice las correcciones pertinentes. El control se verificará de acuerdo a la periodicidad establecida para el reporte  y el cumplimiento de las actividades descritas  en la matriz de riesgos y el plan de acción de la Oficina de Talento Humano. 
Como evidencia del control está  el Formato F-TH-64 Documentos de Posesión del Cargo diligenciado y archivado en la historia laboral. Certificaciones impresas o digitales de antecedentes proferidas por las entidades competentes .
"</t>
  </si>
  <si>
    <t>"Formato F-TH-64 Documentos de Posesión del Cargo diligenciado y archivado en la historia laboral.
Certificaciones impresas o digitales de antecedentes proferidas por las entidades competentes ."</t>
  </si>
  <si>
    <t xml:space="preserve">NO </t>
  </si>
  <si>
    <t>"05/03/2026 – MCT: 05/03/2026 – MCT: Durante el periodo enero–febrero de 2026 se realizaron procesos de vinculación de personal de Libre Nombramiento y Remoción (LNR).
Se precisa que la mayoría de las 02 vinculaciones ( Gerente y Jefe Oficina Control Interno)  fueron gestionadas directamente por la Gobernación, razón por la cual no surtieron el trámite previo ante la Oficina de Talento Humano para la verificación de requisitos y el diligenciamiento del formulario F-TH-64, correspondiente al personal en estado de nombramiento y posesión.
No obstante, para la vinculación del Conductor de Gerencia (LNR), la cual sí fue tramitada por la Oficina de Talento Humano, se realizó la verificación completa de requisitos y el diligenciamiento de los formatos establecidos, conforme al procedimiento institucional.
La información de todos los servidores vinculados se encuentra debidamente incorporada en las historias laborales, las cuales reposan en el archivo de la Oficina de Talento Humano, garantizando la custodia y disponibilidad documental.
Como resultado del seguimiento efectuado, no se evidenció materialización del riesgo durante el periodo evaluado."</t>
  </si>
  <si>
    <t>TH-RG1-CAU1-CON2</t>
  </si>
  <si>
    <t>"El  Profesional  Especializado de la Oficina de Talento Humano, proyecta oficios  permanentemente con firma  de la jefe de la oficina para enviar a las diferentes entidades para la confirmación de experiencia y títulos de estudio del candidato . Este Control se realiza de forma manual.
En caso de no concordar lo reportado con la evidencia se envía comunicado a las entidades indicando que no se cumple con la experiencia y títulos del candidado en el estudio.  El control se ejecutará de acuerdo a la periodicidad establecida para el reporte  y el cumplimiento de las actividades descritas  del plan de acción de la Oficina de Talento Humano
Como evidencia del control está la respuesta de la instituciones educativas y ex/empleadoras del candidato
"</t>
  </si>
  <si>
    <t>Respuesta de la instituciones educativas y ex/empleadoras del candidato</t>
  </si>
  <si>
    <t>"05/03/2026 – MCT: 05/03/2026 – MCT: Durante el periodo enero–febrero de 2026 se presentaron vinculaciones de personal LNR,  ( Gerente y Jefe Oficina de Control Interno) gestionadas directamente por la Gobernación, motivo por el cual la Oficina de Talento Humano no ejecutó el control de verificación de requisitos en dichos casos.
Sin embargo, para la vinculación del Conductor de Gerencia (LNR), tramitada directamente por la Oficina de Talento Humano, se aplicó el control establecido, consistente en la proyección de oficios para la verificación de experiencia laboral y títulos académicos del candidato, conforme al procedimiento institucional y al plan de acción del área.
Como evidencia del control reposan las comunicaciones y soportes documentales correspondientes, los cuales hacen parte de la historia laboral del servidor.
En consecuencia, y de acuerdo con la revisión realizada, no se ha materializado el riesgo asociado durante el periodo evaluado."</t>
  </si>
  <si>
    <t>TH-RF1-CAU1-CON1</t>
  </si>
  <si>
    <t xml:space="preserve">Posibilidad de efecto dañoso por la materialización de riesgos en la salud de los empleados de la Entidad debido a incumplimientos en la implementación del Sistema de Seguridad y Salud en el Trabajo </t>
  </si>
  <si>
    <t>por la materialización de riesgos en la salud de los empleados de la Entidad</t>
  </si>
  <si>
    <t xml:space="preserve">debido a incumplimientos en la implementación del Sistema de Seguridad y Salud en el Trabajo </t>
  </si>
  <si>
    <t>"El Jefe de la Oficina de Talento Humano , verifica    permanentemente  el perfil requerido, según resolución 312 de 2019, de las personas que realizan la implementación del SG SST. Este Control se realiza de forma manual.
En caso de no concordar lo reportado con la evidencia se envía comunicado a la Jefe de Talento Humano y a la Profesional Universitaria SG- SST  indicando que no se cumple con el  títulos para ejercer roles y responsabilidades en la materia.   El control se ejecutará de acuerdo a la periodicidad establecida para el reporte del indicador.
Como evidencia del control está la certificación del Profesional para la ejecución de responsabilidades en SST. 
"</t>
  </si>
  <si>
    <t>1, Carpeta Anexo 3. Roles y responsabilidades, certificados Profesional</t>
  </si>
  <si>
    <t>"04/03/2026: MCT Durante el primer  bimestre del año ( enero-febrero)  se mantienen vigentes los estudios de la  Profesional Universitaria  Johanna Posada.  (  Profesional Ingeniera Administradora, especialista en Salud Ocupacional  y la debida actualizacion del curso de las 50 horas de SST.) encargada del proceso en la entidad.
 La información se encuentra en la carpeta de  evidencias correspondiente al riesgo. Vigente "</t>
  </si>
  <si>
    <t>TH-RF1-CAU1-CON2</t>
  </si>
  <si>
    <t>"
El Profesional Universitario de de la Oficina de Talento Humano , verifica y revisa   permanentemente con el apoyo (roles) de los demás responsables,  la implementación y actualización del plan de trabajo anual del SG-SST (todas las etapas decreto 1072 de 2015 cap 6, incluido el trabajo de campo con funcionarios). Este Control se realiza de forma manual.
En caso de no concordar lo reportado con la evidencia se revisa el  plan de trabajo del SG-SST  para la actualización y ejecución de las actividades faltantes para su cumplimiento. El control se ejecutará de acuerdo a la periodicidad establecida para el reporte del indicador.
Como evidencia del control está la Matriz del Plan de Trabajo Anual con el seguimiento respectivo. 
"</t>
  </si>
  <si>
    <t>2. Matriz del Plan de Trabajo Anual con Seguimiento./ARL</t>
  </si>
  <si>
    <t>"05/03/2026 MCT: Durante el bimestre (enero - febrero), la Profesional Universitaria de la Oficina de Talento Humano, con el apoyo de los responsables designados, realizó un seguimiento permanente a la implementación y actualización del Plan de Trabajo Anual del SG-SST, vigencia 2026  garantizando el cumplimiento de las actividades programadas.
Como resultado, se evidencia que el riesgo de afectación en la salud de los empleados por incumplimientos en el sistema no se ha materializado. Se tiene un cumplimiento del 5% sobre el periodo de ejecución.
Las evidencias se encuentran en la carpeta correspondiente al riesgo, bajo el documento Plan de Trabajo SG-SST ejecutado a la fecha (Matriz del Plan de Trabajo Anual con Seguimiento)."</t>
  </si>
  <si>
    <t>TH-RF1-CAU1-CON3</t>
  </si>
  <si>
    <t>"El Profesional Universitrio de de la Oficina de Talento Humano , valida  permanentemente con la Subgerencia Administrativa y Financiera los recursos financieros para la implementación efectiva del Sistema de Gestión de SST. Este Control se realiza de forma manual.
En caso de no concordar lo reportado con la evidencia se enviará a Gerencia y el Jefe de Talento Humano   el  plan de trabajo del SG-SST aprobado   para la actualización y ejecución de las actividades faltantes para su cumplimiento. El control se ejecutará de acuerdo a la periodicidad establecida para el reporte del indicador.
Como evidencia del control están los correos a la gerencia del Plan de Trabajo Anual con el seguimiento respectivo. 
"</t>
  </si>
  <si>
    <t>3. Correo Electrónico.</t>
  </si>
  <si>
    <t>"05/03/2025 MCT:  05/03/2026 MCT:  La Profesional Universitaria Johanna Posada informa que, junto con su equipo de trabajo, durante el primer bimestre (enero–febrero) no se ha registrado incumplimiento en la ejecución del presupuesto del Plan de Gestión del SG-SST correspondiente al periodo evaluado.
En este sentido, se evidencia que no se ha materializado el riesgo, dado que los desembolsos del presupuesto se han realizado conforme a lo programado, en articulación con el área Administrativa y Financiera.
Las evidencias correspondientes reposan en la carpeta del riesgo, donde se encuentra el soporte del presupuesto ejecutado durante el periodo, así como el porcentaje de avance en su ejecución 2% en el periodo."</t>
  </si>
  <si>
    <t>TH-RG2-CAU1-CON1</t>
  </si>
  <si>
    <t>Posibilidad de afectación reputacional por el incumplimiento de los procedimientos y trámites de la Entidad debido a la falta de entrenamiento en el puesto de trabajo en los eventos de cambio de personal.</t>
  </si>
  <si>
    <t>por el incumplimiento de los procedimientos y trámites de la Entidad</t>
  </si>
  <si>
    <t>Debido a la falta de entrenamiento en el puesto de trabajo en los eventos de cambio de personal.</t>
  </si>
  <si>
    <t>"El Profesional Universitrio de de la Oficina de Talento Humano , envía   permanentemente  la implementación del procedimiento P-TH-13 de Inducción y reinducción institucional, haciendo envío y seguimiento a la inducción específica en el cargo el empleado, a través del formato F-TH-90 . Este Control se realiza de forma manual.
En caso de no concordar lo reportado con la evidencia se enviará a los servidores y jefes de estos un correo de comunicación para  el diligenciamiento del formato F-TH-90 e El control se ejecutará de acuerdo a la periodicidad establecida para el reporte del indicador.
Como evidencia del control están los correos de los seguimientos para completar los formatos respectivos 
"</t>
  </si>
  <si>
    <t>"Correo electrónico o comunicación interna
Formato F-TH-90 diligenciado"</t>
  </si>
  <si>
    <t>"05/03/2026 – MCT: El Profesional Universitario de la Oficina de Talento Humano, junto con su personal de apoyo contratista, realizó la revisión y seguimiento al riesgo identificado, concluyendo que no se ha materializado durante el periodo evaluado.
De acuerdo con el plan de trabajo establecido, el personal que se vincula a la entidad cuenta con un plazo de cuatro (4) meses para la implementación del procedimiento P-TH-13 de Inducción y Reinducción Institucional, así como para el envío del formato F-TH-90 correspondiente.
Durante los meses de enero y febrero de 2026, se presentaron nuevas vinculaciones en la entidad (practicantes y personal de planta de libre nombramiento y remoción – LNR). Tras realizar las verificaciones con la Profesional Universitaria Johanna Posada, se confirma que no se ha materializado ningún riesgo asociado al proceso, dado que se están realizando las inducciones correspondientes conforme al procedimiento establecido.
Actualmente, se encuentran en gestión las firmas de algunos formatos, con el fin de consolidar y compartir las actas de inducción respectivas.
En cuanto a los practicantes, se adelanta la gestión para realizar las inducciones pendientes y obtener las actas escaneadas, particularmente en el caso de dos practicantes que desarrollan sus prácticas por fuera de la entidad.
Las evidencias del proceso, incluidos los formatos de inducción diligenciados para el personal vinculado durante 2026, reposan en la carpeta de evidencias correspondiente al seguimiento del riesgo."</t>
  </si>
  <si>
    <t>TH-RG2-CAU1-CON2</t>
  </si>
  <si>
    <t>"
El Profesional Universitrio de de la Oficina de Talento Humano , gestiona  permanentemente los procesos de capacitación y/o formación requeridos en el proceso de entrenamiento  . Este Control se realiza de forma manual.
En caso de no concordar lo reportado con la evidencia se  realizarán las capacitaciones faltantes de los servidores y  se ejecutará de acuerdo a la periodicidad establecida para el reporte del indicador.
Como evidencia del control están los registros de las capacitaciones del plan de formación 
"</t>
  </si>
  <si>
    <t xml:space="preserve">Registros de capacitaciones realizadas </t>
  </si>
  <si>
    <t>"05/03/2026 – MCT: Durante el periodo evaluado correspondiente a enero y febrero, se desarrollaron las capacitaciones programadas en el Plan Institucional de Capacitación (PIC) que venían en ejecución desde la vigencia 2025, de acuerdo con el avance del cronograma establecido y la programación definida.
Las evidencias correspondientes a las capacitaciones realizadas durante el primer bimestre se encuentran disponibles en la carpeta de seguimiento, lo cual permite verificar el cumplimiento del plan de formación ejecutado.
Nota: Las evidencias (listas de asistencia, memorias y registro fotográfico) reposan en la Oficina de Talento Humano, bajo custodia de la Profesional Universitaria responsable, en la carpeta correspondiente al Plan de Formación, para su revisión en caso de ser requerida."</t>
  </si>
  <si>
    <t>TH-RF2-CAU1-CON1</t>
  </si>
  <si>
    <t xml:space="preserve">Posibilidad de afecto dañoso por pagos de nómina y seguridad social  con liquidaciones erróneas debido a la falta de  implementación de revisión de la nómina </t>
  </si>
  <si>
    <t xml:space="preserve"> por pagos de nómina y seguridad social  con liquidaciones erróneas</t>
  </si>
  <si>
    <t xml:space="preserve">debido a la falta de  implementación de revisión de la nómina </t>
  </si>
  <si>
    <t>"El Técnico de Nomina de la Oficina de Talento Humano , revisa y valida  la liquidación de la nómina y factores prestacionales permamentemente ,  con el apoyo de un  profesional idóneo de la Oficina de Talento Humano y/o Subgerencia Administrativa y Financiera. Este Control se realiza de forma manual.
En caso de no concordar lo reportado con la evidencia se  realizarán planes de mejoramiento para adecuar las liquidaciones de nómina y prestaciones sociales de los servidores .  El control  se ejecutará de acuerdo a la periodicidad establecida para el reporte del indicador.
Como evidencia del control  están los correos electrónicos con los  reportes de liquidación de nómina, papeles de trabajo y la designación profesional para el rol de revisión de la liquidación de nómina
"</t>
  </si>
  <si>
    <t>Correo electrónico, reportes de liquidación de nómina, papeles de trabajo, designación profesional para el rol de revisión de la liquidación de nómina</t>
  </si>
  <si>
    <t>"05/03/2026: MCT Para el periodo enero–febrero, la Técnica de Nómina, junto con el personal de apoyo contratista, suministró la información correspondiente a las liquidaciones de nómina y de seguridad social del personal vinculado a la entidad. Con base en la verificación realizada, se confirma que el riesgo no se ha materializado, toda vez que se evidencian los pagos efectuados de manera oportuna y conforme, sin presentarse afectaciones económicas.
Así mismo, los procesos de liquidación y pago han sido revisados, verificando que cumplen con los lineamientos y procedimientos establecidos por la entidad para este trámite. Las evidencias del seguimiento reposan en la carpeta correspondiente al riesgo, como soporte del control y monitoreo del proceso de nómina durante el periodo evaluado."</t>
  </si>
  <si>
    <t>TH-RF3-CAU1-CON1</t>
  </si>
  <si>
    <t>Posibilidad de efecto dañoso por no cobro de las incapacidades médicas y/o licencias de maternidad y paternidad del personal de la Entidad, debido a la no realización del seguimiento a la gestión de cobro y recaudo ante las EPS y/o ARL</t>
  </si>
  <si>
    <t>por no cobro de las incapacidades médicas y/o licencias de maternidad y paternidad del personal de la Entidad</t>
  </si>
  <si>
    <t>debido a la no realización del seguimiento a la gestión de cobro y recaudo ante las EPS y/o ARL</t>
  </si>
  <si>
    <t>"El Técnico de Nómina de  la Oficina de Talento Humano , valida permamentemente la   implementación del procedimiento institucional para la liquidación de prestaciones sociales y otros factores, código  P-TH-04 y su  instructivo I-TH-04. Este Control se realiza de forma manual.
En caso de no concordar lo reportado con la evidencia se debe ejecurar la implementación de los trámites faltantes  para la liquidación de prestaciones sociales en el período vigente . El control  se ejecutará de acuerdo a la periodicidad establecida para el reporte del indicador.
Como evidencia del control  están los cobros radicados ante las EPS y/o ARL, comunicaciones internas, novedades de nómina reportadas."</t>
  </si>
  <si>
    <t>"Cobros radicados ante las EPS o ARL
Comunicaciones
Novedades de nómina"</t>
  </si>
  <si>
    <t>"05/03/2026 – MCT: Durante el primer bimestre de 2026, la servidora encargada del proceso de nómina, junto con el apoyo contratista, realizó la revisión y el seguimiento al riesgo identificado en el proceso.
En esta verificación se evidenció control del 100 % sobre las incapacidades generadas por los servidores de la entidad, incluyendo el registro detallado de su estado, los radicados correspondientes y el seguimiento a los pagos efectuados por las EPS o ARL.
Como resultado de este monitoreo, no se ha materializado el riesgo asociado. Las evidencias del seguimiento reposan en la carpeta denominada “Seguimiento a riesgos 2026”."</t>
  </si>
  <si>
    <t>TH-RG5-CAU1-CON1</t>
  </si>
  <si>
    <t>Posibilidad de afectación económica por un inadecuado procesamiento  de la información histórica de nómina de la Entidad,  debido a la falta de personal capacitado con el perfil requerido y el respaldo de pares en el proceso que apoye la gestión para la búsqueda y generación adecuada de los  CETILES</t>
  </si>
  <si>
    <t>por un inadecuado procesamiento  de la información histórica de nómina de la Entidad</t>
  </si>
  <si>
    <t>Debido a la falta de personal capacitado con el perfil requerido y el respaldo de pares en el proceso que apoye la gestión para la búsqueda y generación adecuada de los  CETILES</t>
  </si>
  <si>
    <t>"El Jefe de la Oficina de Talento Humano , valida y establece permamentemente a los responsables de la generación de CETILES,  la Implementacíón de  procesos de formación y capacitación del(os) servidor(es) de apoyo en la identificación, comprensión y registro de la información en el CETIL y cada que haya el requerimiento de CETILES en la dependencia. Este Control se realiza de forma manual.
En caso de no concordar lo reportado con la evidencia  se llevarán a cabo mesas de trabajo y capacitaciones para el personal, con el fin de fortalecer el control según la periodicidad con la que se expida el CETIL. Como evidencia de este control, se incluirán actas de reunión, comunicaciones internas, planes de trabajo, los CETILES, así como la revisión con el CADA de las acciones para la organización de la información de la nómina."</t>
  </si>
  <si>
    <t>" Capacitaciones,  Comunicaciones de desingnacion de responsables para generar los cetiles,Actas de reunion, correos electronicos , listas de asistencia, Comunicaciones internas con el equipo de trabajo  y  el CADA, registros y/o reportes de información identificada.
"</t>
  </si>
  <si>
    <t>"05/03/2026 – MCT: Durante el primer bimestre de 2026 se tramitó un (1) CETIL de manera conforme, con el acompañamiento de los responsables del proceso, según lo registrado en la matriz de situaciones administrativas.
Adicionalmente, un (1) CETIL se encuentra actualmente en proceso de generación, para el cual se están recopilando y verificando los soportes documentales necesarios para su correcta elaboración.
Como resultado del seguimiento realizado, no se evidenció materialización del riesgo asociado al proceso. Como soporte, se dispone del correo relacionado con el trámite, y la información detallada reposa en las historias laborales archivadas en la Oficina de Talento Humano."</t>
  </si>
  <si>
    <t>GD-RG1-CAU1-CON1</t>
  </si>
  <si>
    <t>Posibilidad de afectación reputacional debido a la carencia de instrumentos de valoración documental, para orientar la conformación y organización archivística de los fondos documentales a cargo de la entidad.</t>
  </si>
  <si>
    <t xml:space="preserve">Por la falta de los instrumentos para reglar el ciclo de vida </t>
  </si>
  <si>
    <t>Debido a la desactualización y no elaboración de los instrumentos de valoración documental: Tablas de Retención Documental y Tablas de Valoración Documental.</t>
  </si>
  <si>
    <t>"
1. El equipo CADA, desde el proceso de Gestión Documental, con una frecuencia al menos trimestral, genera las alertas institucionales respecto a la carencia y desactualización de los instrumentos de valoración documental, e incluye la elaboración de los mismos como actividades en los instrumentos de planeación del proceso PINAR y plan de acción. Este control se realiza de manera manual y es preventivo. En caso de no aplicar el control el proceso puede continuar con la desactualización de los instrumentos archivísticos base para la implementación de la política archivística. Como evidencia se encuentran las alertas e informes de seguimiento a la gestión documental.
"</t>
  </si>
  <si>
    <t>Trimestral</t>
  </si>
  <si>
    <t>"Alertas de gestión documental
Informes de Actividades del CADA (Semestrales)
Avance en Plan de Acción"</t>
  </si>
  <si>
    <t>Compartir / Transferir</t>
  </si>
  <si>
    <t>"03/03/2026 Indeportes Antioquia continua con el trámite de convalidación de las TRD 2013 y 2023 ante al Consejo Departamental de Archivos de Antioquia, luego de la radicación del segundo ajuste.
Además, en el marco del contrato 563 de 2025 se encuentra un avance del 80% en la elaboración de las TVD para los fondos Coldeportes e Indeportes. Este Contrato se prorrogó hasta el 15 de abril de 2026. Se reporta como no materializado el riesgo en razón a que no se han generado observaciones reputacionales a causa de la desactualización de los instrumentos archivísticos de valoración.
"</t>
  </si>
  <si>
    <t>GD-RG2-CAU1-CON1</t>
  </si>
  <si>
    <t>Posbilidad afectación reputacional por error en la radicación de comunicaciones recibidas en la Ventanilla Única y actos administrativos (Resoluciones y Circulares)</t>
  </si>
  <si>
    <t xml:space="preserve">Por error de los servidores públicos del CADA en la radicación y direccionamiento de documentos en el Sistema Mercurio </t>
  </si>
  <si>
    <t>Debido a la baja aplicación o desconocimiento de los procedimientos de recepción y trámite</t>
  </si>
  <si>
    <t>"1. El profesional Universitario del CADA, con una frecuencia mensual, mantiene actualizado el formato F-GD-46 Malla de Tema de Radicación, así como el Instructivo de Recepción y Radicación de Documentos en la Ventanilla Única.
Este control se realiza de manera manual y preventivo. En caso de no aplicarse el control se puede estar implementado acciones obsoletas en el proceso de radicación y direccionamiento. Como evidencia del control se encuentran la malla de temas y el instructivo actualizado.
2. El equipo de Radicación del CADA revisa de manera diaria las bandejas de radicación en el Sistema de Gestión Documental Mercurio, valida los comentarios de devolución, corrige de inmediato y enruta nuevamente. Este control se realiza de manera manual y preventivo. En caso de no aplicarse el control se pueden materializar radicados direccionados erróneamente. La evidencia del control son los radicados en el sistema de gestión documental mercurio.
3. El profesional Universitario del CADA, con frecuencia mensual, mediante el análisis de las causales de la devolución de comunicaciones oficiales y PQRSDF determina en qué casos se trata de inconsistencias en la identificación del asunto o la oficina competente y plantea las acciones de mejora pertinentes. Este control se realiza de manera manual y preventivo. En caso de no aplicarse el control se pueden materializar radicados direccionados erróneamente. La evidencia del control son los radicados en el sistema de gestión documental mercurio.
4. Un servidor Público del CADA, con frecuencia semanal, revisa aleatoriamente y coteja las imágenes de las resoluciones y circulares radicadas durante la semana inmediatamente anterior. Este control se realiza de manera manual y preventiva. En caso de no aplicarse el control se pueden materializar imágenes inconsistentes en el sistema. Como evidencia del control se encuentran los actos administrativos. La evidencia del control son los radicados en el sistema de gestión documental mercurio.
"</t>
  </si>
  <si>
    <t>"Mensual
Diario
Semestral"</t>
  </si>
  <si>
    <t>"Reportes extractados del Sistema Mercurio
Informes de actividades del CADA"</t>
  </si>
  <si>
    <t>"03/03/2026 
El formato F-GD-46 Malla de Temas de Radicación se encuentra actualizado y en uso por parte del equipo de radicación.
Se realizó la revisión del reporte de devoluciones al radicador entre el 01 de enero y el 28 de febrero de 2026, encontrándose lo siguiente: 122 devoluciones al radicador, en las siguientes categorías: 44% para cambio a causa de la operación de la ruta de pagos, 39% a causa de ajustes en el marco de la categorización de PQRSF, 10% a causa del trámite, 2% (3 radicados) para reclasificación, 2% (2 radicados) a causa de la duplicidad, 2% (2 radicados) a causa de los anexos y 1% para anular el radicado o ajustar el mismo.
En todos los casos las correcciones se realizaron de manera inmediata. Durante enero y febrero se recibieron 1408 radicados. Se reporta como no materializado el riesgo, debido a la corrección inmediata de los radicados y a que no se han generado quejas o reclamos sobre el proceso.
"</t>
  </si>
  <si>
    <t>CA-RG2-CAU1-CON1</t>
  </si>
  <si>
    <t xml:space="preserve">Posibilidad de afectación economica  por el incumplimiento de las partes respecto a las obligaciones contractuales, debido a la no ejecución del contrato de acuerdo a las condiciones convenidas y lo estipulado por la ley, reglamentos, procedimientos y demás normas reglamentarias de la contratación estatal. </t>
  </si>
  <si>
    <t>Por el incumplimiento de las partes respecto a las obligaciones contractuales</t>
  </si>
  <si>
    <t xml:space="preserve">Debido a la no ejecución del contrato de acuerdo a las condiciones convenidas y lo estipulado por la ley, reglamentos, procedimientos y demás normas reglamentarias de la contratación estatal. </t>
  </si>
  <si>
    <t>"Los supervisores de los contatos y/o convenios diferentes a prestación de servicios profeisonales y de apoyo a la gestión entregaran de forma mensual al ordenador del gasto un informe que contenga el avance y seguimiento de ejecución de las obligaciones contractuales, para que este verifiqué el estado del mismo esto se hará de forma manual y mensual. en caso de que exista un  presunto incumplimiento, este, enviara el reporte a la OAJ para que inice el respectivo proceso sancionatorio. como evidencia quedará un informe radicado por el supervisor. 
Observación: En el caso de los contratos de Prestación de servicios profesionales y de apoyo a la gestión esta actividad se validará con el informe de supervisión mes a mes (el cual podrá ser enviada como copia en mercurio o via correo electronico). Este control  se revisará con el jefe Juridico y posteriomente de ser aprobado se hará la respectiva socialización. "</t>
  </si>
  <si>
    <t>Informes de supervisión</t>
  </si>
  <si>
    <t>CA-RG3-CAU1-CON1</t>
  </si>
  <si>
    <t xml:space="preserve">Posibilidad de afectación económica por no realizar la liquidación de los contratos y convenios en los tiempos establecidos en el contrato y/o Ley debido a la falta de recursos operativos, administrativos, financieros y técnicos </t>
  </si>
  <si>
    <t xml:space="preserve">Por no realizar la liquidación de los contratos y convenios en los tiempos establecidos en el contrato y/o Ley </t>
  </si>
  <si>
    <t xml:space="preserve">Debido a la falta de recursos operativos, administrativos, financieros y técnicos </t>
  </si>
  <si>
    <t xml:space="preserve">El Ordenador del gasto verificará en su asignación presupuestal de la vigencia los recursos asignados, para solicitar a la Gerencia las necesidades técnica, financieras, operativas y administrativas de cada dependencia para liquidar los contratos pendientes, Esto se realizará de forma semestral. En caso de que no realice esta validación, la dependencia deberá asegurar la liquidación de lo contratos con los recursos existentes.  La evidencia del control será las revisiones del PAA Vo en comité de gerencia y las sesiones perioodicas donde se trate el tema </t>
  </si>
  <si>
    <t xml:space="preserve">Semestral </t>
  </si>
  <si>
    <t xml:space="preserve">Actas de comité de Gerencia </t>
  </si>
  <si>
    <t>02/03/2026:en los meses de enero y febrero de 2026, INDEPORTES ANTIOQUIA no fue notificada de ninguna sentencia expedida en proceso contencioso que determine la afectación economica por no liquidar a tiempo, sin embargo, en atención a los seguimientos que hace la OAJ se evidencio que varias liquidaciones no se realizaron dentro del termino señalado razon por la que considera que se materializó el riesgo, y se procederá a establecer el riesgo en el plan de mejoramiento del proceso</t>
  </si>
  <si>
    <t>CA-RF1-CAU1-CON1</t>
  </si>
  <si>
    <t>Posibilidad de efecto dañoso sobre recursos públicos por irregularidades en la contratación; debido a no acatar la nornatividad contractual.</t>
  </si>
  <si>
    <t>Por irregularidades en la contratación</t>
  </si>
  <si>
    <t>debido a no acatar la nornatividad contractual</t>
  </si>
  <si>
    <t>"El ordenador del gasto designará los integrantes del Comité Asesor y Evaluador  quienes dentro de su competencia estructuraran técnica, financiera y juridicmente el proceso, para que este lo presente y el Comité de contración previa revisión del  Jefe Juridico, revisará el proceso y procedara e emitir su recomendación a tráves de la  constancia respectiva de tal manera que termine en la suscripción por parte del Ordenador del gasto.  cuando un proceso no pasa completamente el comité de contratación o se emiten observaciones y no se subsanan por parte del Ordenador y del CAE, este se devuelve definitivamente a la dependencia.
La evidencia corresponde la constancia de comité de contratación. Este se realiza de forma manual y a demanda"</t>
  </si>
  <si>
    <t>Constancia y acta de comité de contratación</t>
  </si>
  <si>
    <t>CA-RG4-CAU1-CON1</t>
  </si>
  <si>
    <t xml:space="preserve">Posibilidad de afectación reputacional por no realizar una adecuada planeación del proceso contractual debido a la falta de análisis, estudio y revisión de los componentes técnico, financiero, administrativo y jurídico de la etapa precontractual. </t>
  </si>
  <si>
    <t>por no realizar una adecuada planeación del proceso contractual</t>
  </si>
  <si>
    <t>debido a la falta de análisis, estudio y revisión de los componentes técnico, financiero, administrativo y jurídico de la etapa precontractual.</t>
  </si>
  <si>
    <t>CA-RG5-CAU1-CON1</t>
  </si>
  <si>
    <t xml:space="preserve">Posibilidad de afectación económica  por la inoportunidad en la contratación de las necesidades debido a la falta de planeación por parte de las dependencias </t>
  </si>
  <si>
    <t>por la inoportunidad en la contratación de las necesidades</t>
  </si>
  <si>
    <t>debido a la falta de planeación por parte de las dependencias</t>
  </si>
  <si>
    <t>El comité de gerencia verifica y  aprobrará cada vigencia  el Plan Anual de Adquisicones  V0, previa revisión de los ordendaores de cada dependencia y jefes de oficina en el momento,de elaboración del anteproyecto presupuesto, En caso de no estar de acuerdo con las necesidades allí  expuestas devolvera a cada dependencia para que realice los ajustes pertinentes  a través de la ruta de modificaicones del PAA como evidencia dle control está el acta de comtié de gerencia y el trámite de modificaciones por correo electronico.</t>
  </si>
  <si>
    <t xml:space="preserve">El comité sesiona 2 veces a la semana salvo situaciones excepcionales </t>
  </si>
  <si>
    <t>La constancia de recomendación del Comité de contratación y los Estudios previos firmados con su debido soporte</t>
  </si>
  <si>
    <t>GP-RG1-CAU1-CON1</t>
  </si>
  <si>
    <t>Asegurar que la Plataforma TIC esté disponible, funcional, optimizada y actualizada para que satisfaga las necesidades de los procesos de la entidad.</t>
  </si>
  <si>
    <t>Jefe de Oficina de Sistemas</t>
  </si>
  <si>
    <t>Posibilidad de afectación reputacional, por fallas en la conectividad debido canales de internet contratados sin opciones de redundancia</t>
  </si>
  <si>
    <t>Por fallas en la conectividad.</t>
  </si>
  <si>
    <t>Canales de internet contratados sin opciones de redundancia.</t>
  </si>
  <si>
    <t>"La jefe de la oficina de sistemas de forma anual verifica las especificaciones técnicas a contratar en los servicios de conectividad, que permitan contar con mayor estabilidad y respaldo y con opciones de redundancia para la continuidad del servicio, esto se realiza de forma manual en el documento de especificaciones técnicas del proceso contractual.
En caso que las especificaciones no garanticen el cumplimiento del control, se deberán modificar realizando el ajuste necesario al contrato.
Como evidencia quedan los estudios previos y especificaciones técnicas de los procesos de contratación de internet. "</t>
  </si>
  <si>
    <t>Única</t>
  </si>
  <si>
    <t>Estudios previos y especificaciones técnicas</t>
  </si>
  <si>
    <t>Marzo 4, revisión Juan Diego Londoño y Beatriz Restrepo. no se identificaron nuevos riesgos ni se modificaron los controles.</t>
  </si>
  <si>
    <t>GP-RG2-CAU1-CON1</t>
  </si>
  <si>
    <t>Posibilidad de afectación reputacional, por mal funcionamiento de los aplicativos críticos (Mercurio, Sicof, Internet, DeportesAnt), debido parametrizaciones mayores inadecuadas</t>
  </si>
  <si>
    <t>Por mal funcionamiento de los aplicativos críticos (Mercurio, Sicof, Internet, DeportesAnt).</t>
  </si>
  <si>
    <t>Debido a una parametrización inadecuada.</t>
  </si>
  <si>
    <t>Ejecución de Administración de procesos</t>
  </si>
  <si>
    <t>"Los técnicos de la oficina de sistemas a demanda, solicitan al proveedor segun contratos de soporte la realización de las parametrizaciones mayores de los sistemas críticos (Mercurio, sicof, Internet, DeportesAnt), las cuales deben ser realizadas en ambiente de pruebas para validar antes de realizar el cambio en producción.
En caso que al pasar a producción la parametrización falle, se reporta nuevamente al proveedor del sistema bajo contrato de soporte para que realice la corrección. 
Como evidencia quedan los informes de ejecución de los contratistas y la trazabilidad de los tickets. 
"</t>
  </si>
  <si>
    <t xml:space="preserve">Tickets en el sistema de mesa de servicios propia y del proveedor. </t>
  </si>
  <si>
    <t>GP-RG3-CAU1-CON1</t>
  </si>
  <si>
    <t>Posibilidad de afectación reputacional, por no disponibilidad de los servicios debido a  Incumplimiento en los niveles de disponibilidad contratados</t>
  </si>
  <si>
    <t>Por no disponibilidad de los servicios.</t>
  </si>
  <si>
    <t>Debido a incumplimiento en los niveles de disponibilidad contratados.</t>
  </si>
  <si>
    <t>"El supervisor del contrato verifica de forma mensual los ANS y resarcimientos en el contrato y verifica el cumplimiento de estos o solicita el resarcimiento requerido. 
En caso que se presente incumplimiento repetido de los ANS, se deberá activar el procedimiento de imposición de multas del contrato.
Como evidencia del control quedan los informes de supervisión. "</t>
  </si>
  <si>
    <t>Contratos</t>
  </si>
  <si>
    <t>GP-RG4-CAU1-CON1</t>
  </si>
  <si>
    <t>Posibilidad de afectación reputacional por ejecución no programada o errónea de actualizaciones de Windows en los servidores debido a una actualizacion no planeada.</t>
  </si>
  <si>
    <t>Por ejecución no programada o errónea de actualizaciones de Windows.</t>
  </si>
  <si>
    <t>Debido a una actualización no planeada.</t>
  </si>
  <si>
    <t>"El personal técnico de la oficina de sistemas, cuando el contratista solicita, autoriza y verifica la realización de las actualización de Windows en los servidores.
Como evidencia del control queda correo enviado de solicitud y aprobación de la ejecución de la actualización. 
En caso de fallos en la realización de las actualizaciones, el contratista reversa la actualización dejando el servidor en su versión anterior, previo a volver a programar la misma."</t>
  </si>
  <si>
    <t>Herramientas de gestión de actualización configuradas.</t>
  </si>
  <si>
    <t>GP-RG5-CAU1-CON1</t>
  </si>
  <si>
    <t>Posibilidad de afectación economica por Ataques informáticos, debido a Insuficientes mecanismos de protección a la plataforma de T.I.</t>
  </si>
  <si>
    <t>Por ataques informáticos.</t>
  </si>
  <si>
    <t>Debido a insuficientes mecanismos de protección a la plataforma de T.I.</t>
  </si>
  <si>
    <t>"El personal de la oficina de sistemas valida la correcta ejecución del Plan Estratégico de Seguridad de la Información de forma trimestral, por medio del cumplimiento del plan de acción de Seguridad digital, de forma manual. 
Como evidencia queda el  seguimiento del plan Estrategico de seguridad y privacidad de la Información, en la herramienta planner 
En caso que no se evidencie la ejecucición de las actividades de acuerdo con lo planeado se realizarán la gestiones, alertas y planes de mejoramiento necesarios para garantizar el ejecución del PESPI"</t>
  </si>
  <si>
    <t>GP-RF1-CAU1-CON1</t>
  </si>
  <si>
    <t>Posibilidad de efecto dañoso por daño parcial o total de los equipos de infraestructura tecnológica debido a insuficientes mecanismos de protección.</t>
  </si>
  <si>
    <t>Por daño parcial o total de los equipos de infraestructura.</t>
  </si>
  <si>
    <t>Debido a insuficientes mecanismos de protección.</t>
  </si>
  <si>
    <t>Daño a activos fijos</t>
  </si>
  <si>
    <t>"La jefe de la oficina de sistemas valida de forma anual la pertinencia de la Politica de Seguridad de la información  de la Entidad y que el Plan de mantenimiento asociado a la Gestión Administrativa de Recursos  incluya la infraestructura y elementos para garantizar la prevención del daño de los equipos tecnológicos.
Como evidencia está el correo electronico informando a la Subgerencia Administrativa y Financiera de las necesidades que evitan daños a los equipos y  como evidencia queda la politica ajustada o en su defecto la constancia de la Jefe de Sistemas que no se requiere ajustes. 
En caso de que al momento de ejecutar el control la Politica no sea pertinente se validará a las necesidades actuales y en caso que no esten incluidas las necesidades de forma adecuada en el plan de mantenimiento de Gestión Administrativa de los Recursos, se enviará el correo respectivo con las prioridades y necesidades mencionadas. "</t>
  </si>
  <si>
    <t>Plan de Continuidad de TI</t>
  </si>
  <si>
    <t>GP-RG6-CAU1-CON1</t>
  </si>
  <si>
    <t>Posibilidad de afectación reputacional por falla en los aplicativos o infraestructura crítica debido a deficiencia en las pruebas antes de liberar un servicio nuevo o una actualización.</t>
  </si>
  <si>
    <t>Por falla en los aplicativos o infraestructura critica</t>
  </si>
  <si>
    <t>Debido a deficiencia en las pruebas antes de liberar un servicio nuevo o una actualización de un servicio critico</t>
  </si>
  <si>
    <t>"La jefe de la oficina de sistemas define los mecanismos para tener siempre un ambiente de pruebas en los sistenas criticos y que no se trate de SAAS o nube, el cual puede ser manejado por el proveedor o por el personal de indeportes, sobre el cual se deben realizar los cambios de los aplicativos antes de salir a producción.
Como evidencia quedan los ambientes de pruebas en funcionamiento de los sistemas criticos. 
En caso que falle y no se tenga ambiente de pruebas, se verificará la pertinencia de contar con el mismo o asumir el riesgo de la realización de actualizaciones en producción. "</t>
  </si>
  <si>
    <t>Ambientes de calidad implementados</t>
  </si>
  <si>
    <t>GP-RG7-CAU1-CON1</t>
  </si>
  <si>
    <t>Posibilidad de afectación reputacional por uso de infraestructura tecnológica inadecuada u obsoleta debido a deficiencia en la planeación de las necesidades del proceso.</t>
  </si>
  <si>
    <t>por uso de infraestructura tecnológica inadecuada u obsoleta</t>
  </si>
  <si>
    <t>debido a deficiencia en la planeación de las necesidades del proceso.</t>
  </si>
  <si>
    <t>"La jefe de la oficina de sistemas realiza el inventario de Activos de información y define el plan de acción anual, con base en este realiza la solicitud de presupuesto a la gerencia para garantizar los recursos que se requieren sean asignados cada vigencia para  el funcionamiento de la oficina. 
Como evidencia queda el inventario de Activos, El Plan de Acción y el  anteproyecto de presupuesto enviado a la Subgerencia Administrativa y Financiera.
En caso que falle lo establecido en el plan, se asume el riesgo por parte de la entidad. 
"</t>
  </si>
  <si>
    <t>Unica</t>
  </si>
  <si>
    <t>Correos electrónicos del Proyecto de presupuesto y actas de comité de gerencia.</t>
  </si>
  <si>
    <t>GP-RG8-CAU1-CON1</t>
  </si>
  <si>
    <t>Posibilidad de afectación reputacional por pérdida de información de la Entidad debido a incidentes de seguridad de la información.</t>
  </si>
  <si>
    <t>Por pérdida de información vital de la Entidad.</t>
  </si>
  <si>
    <t>Debido a incidentes de seguridad de la información.</t>
  </si>
  <si>
    <t>Política de Seguridad de la información</t>
  </si>
  <si>
    <t>GP-RG11-CAU1-CON1</t>
  </si>
  <si>
    <t>Posibilidad de afectación reputacional por atención inoportuna a los requerimientos de los usuarios debido Incumplimientos de los ANS.</t>
  </si>
  <si>
    <t>Por atención inoportuna a los requerimientos de los usuarios.</t>
  </si>
  <si>
    <t>Debido a incumplimientos de los ANS</t>
  </si>
  <si>
    <t>"El Jefe de la oficina de sistemas verifica que dentro de los contratos con terceros queden establecidos valores de resarcimiento economico o imposición de multas por incumplimiento de ANS. en cuanto a los ANS internos, la Jefe de sistemas establece dentro de los indicadores de gestión, el indicador para validar el cumplimiento d los ANS.
Como evidencia quedan los estudios previos y clausulados contractuales y los indicadores de gestión formulados. 
Si el contrato no trae resarcimientos o multas, el mismo no será suscrito para el ordenador del gasto hasta su corrección, en cuanto a los ANS internos, se deberá formular el indicador e inlcuirlo. "</t>
  </si>
  <si>
    <t>informes de supervisión</t>
  </si>
  <si>
    <t>GP-RG13-CAU1-CON1</t>
  </si>
  <si>
    <t>Posibilidad de afectación reputacional por atención inoportuna a  mas del 5% de los requerimientos mensuales de los usuarios debido falta de control y seguimiento a los casos de mesa de servicios.</t>
  </si>
  <si>
    <t>Falta de control y seguiminto a los casos de mesa de servicios</t>
  </si>
  <si>
    <t>"La jefe de la oficina de sistemas valida  la adecuada atención de los casos de la mesa de servicios por parte de los técnicos de la oficina de sistemas de forma diaria, y como evidencia quedan las solicitudes de corrección que se requieren, asi como el seguimiento a la mesa de servicios en los comités primarios y los comentarios y acciones realizados en los ticktes en el sistema. 
Si se presenta atención inoportuna, la misma queda registrada en el reporte de cumplimiento de ANS "</t>
  </si>
  <si>
    <t>"herramienta de mesa de servicios gestionada
Contratos"</t>
  </si>
  <si>
    <t>GF-RG1-CAU1-CON1</t>
  </si>
  <si>
    <t>Posibilidad de afectación económica por inadecuada planificación de las partidas presupuestales (Decreto 111/1997) y financieras, debido a la falta de conocimiento y estudio que soporten las cifras estimadas para el presupuesto y falta de planificación y seguimeinto desde la Alta Gerencia a los ingresos, gastos y al plan Anual de adquisiciones.</t>
  </si>
  <si>
    <t>Por inadecuada planificación de las partidas presupuestales (Decreto 111/1997) y financieras</t>
  </si>
  <si>
    <t>Debido a la falta de conocimiento y estudio que soporten las cifras estimadas para el presupuesto y falta de planificación y seguimeinto desde la Alta Gerencia a los ingresos, gastos y al plan Anual de adquisiciones.</t>
  </si>
  <si>
    <t>Ejecución y administración de Procesos</t>
  </si>
  <si>
    <t>El Subgerente Administrativo y Financiero, junto con el Jefe de la Oficina de Planeación, verifican anualmente que el anteproyecto presupuestal esté alineado con las necesidades de la vigencia y conforme a lo establecido en el Plan de Desarrollo. Este control se realiza de forma manual durante la construcción del anteproyecto y en cada incorporación de recursos. En caso de desviaciones, se toma acción correctiva a través de la revisión y ajuste del presupuesto. La evidencia de este control incluye el anteproyecto de presupuesto aprobado, la resolución de apropiación inicial, la publicación del Plan Anual de Adquisiciones, el acta de junta directiva aprobada, el acto administrativo y el concepto favorable.</t>
  </si>
  <si>
    <t>Una vez al año</t>
  </si>
  <si>
    <t>"Anteproyecto de Presupuesto aprobado.
Resolución de apropiación inicial 
Publicación del Plan Anual de Adquisiciones de la vigencia corriente.
Acta de junta directiva aprobada
Acto administrativo
Concepto favorable"</t>
  </si>
  <si>
    <t>"03/03/2026: El control se ejecuta una vez al año en el momento de la estructuración del anteproyecto de presupuesto por los profesionales del proceso de Gestión Fra.
El presupuesto para el año 2026 fue aprobado mediante radicado 202503004590 y la ordenanza 55 y el decreto 202570005164 del 12 de diciembre."</t>
  </si>
  <si>
    <t>GF-RG1-CAU1-CON2</t>
  </si>
  <si>
    <t>El Subgerente Administrativo y Financiero verifica anualmente que, dentro del plan de capacitación del Instituto, se incluya la formación sobre el manejo, control y seguimiento de la gestión presupuestal y la eficiencia del gasto público dirigida a los ordenadores del gasto y al personal del área financiera. Este control se realiza de forma manual a través de la revisión y aprobación del plan de capacitación. En caso de detectarse una desviación, se ajusta el plan para incluir las capacitaciones necesarias. La evidencia de este control se refleja en la capacitación realizada en el Comité Directivo sobre gestión presupuestal y eficiencia del gasto público.</t>
  </si>
  <si>
    <t>Capacitación en comité Directivo sobre gestión presupuestal y eficiencia del gasto publico.</t>
  </si>
  <si>
    <t>03/03/2026: El equipo de Gestión Financiera ratifica que el riesgo en cuestión no se materializó y que el control correspondiente se ejecuta con periodicidad anual. Asimismo, el equipo aún no ha participado en la capacitación; no obstante, esta se encuentra incluida en el Plan de Capacitación para la vigencia 2026.</t>
  </si>
  <si>
    <t>GF-RG1-CAU1-CON3</t>
  </si>
  <si>
    <t>El Profesional de Presupuesto, mensualmente, verifica y elabora un informe de ejecución presupuestal de ingresos y gastos, el cual se publica en la página web institucional y se remite a la gerencia. Este control se realiza de manera manual a través del seguimiento continuo de los registros financieros. En caso de identificarse desviaciones en la ejecución presupuestal, se toman medidas correctivas inmediatas para ajustar el presupuesto. La evidencia de este control es el informe mensual de ejecución presupuestal.</t>
  </si>
  <si>
    <t>Informe de ejecución Presupuestal mensual</t>
  </si>
  <si>
    <t>03/03/2026: El equipo de Gestión Financiera confirma que el riesgo no se ha materializado y que el control implementado es efectivo. De manera mensual, el Profesional de Presupuesto elabora el informe de ejecución presupuestal, el cual es publicado y remitido a la Gerencia. Este control de carácter manual permite identificar oportunamente posibles desviaciones y aplicar las acciones correctivas necesarias, evidenciando un adecuado avance en la gestión.</t>
  </si>
  <si>
    <t>GF-RG2-CAU1-CON1</t>
  </si>
  <si>
    <t>Posibilidad de afectación económica y reputacional por incumplimiento normativo, debido a la falta de conocimiento del equipo y ausencia en el liderazgo del proceso financiero</t>
  </si>
  <si>
    <t>Por incumplimiento normativo</t>
  </si>
  <si>
    <t>Debido a la falta de conocimiento del equipo y ausencia en el liderazgo del proceso financiero</t>
  </si>
  <si>
    <t>El Subgerente Administrativo y Financiero solicita anualmente, en el marco del Plan Institucional de Capacitación, la actualización de la normatividad tributaria para el equipo financiero, con el fin de asegurar el cumplimiento normativo y evitar afectaciones económicas y reputacionales. Este control se realiza de forma manual, a través de la gestión y programación de las capacitaciones correspondientes. En caso de identificarse desviaciones o carencias de conocimiento en el equipo, se ajusta el plan de capacitación para reforzar las áreas críticas. La evidencia de este control es la capacitación anual impartida al equipo financiero.</t>
  </si>
  <si>
    <t>Capacitación Anual al Equipo Financiero</t>
  </si>
  <si>
    <t>GF-RG2-CAU1-CON2</t>
  </si>
  <si>
    <t>El Subgerente Administrativo y Financiero verifica mensualmente el cumplimiento del reporte de información interna y externa del área financiera, estableciendo los controles necesarios como el cronograma de reportes de información externa y el calendario COLA para su seguimiento y cumplimiento. Este control se realiza de manera manual a través de la revisión de los informes de cierre financiero, los cuales son aprobados y firmados por el Subgerente Administrativo y Financiero. En caso de detectarse desviaciones en el cumplimiento de los plazos o la calidad de la información, se toman medidas correctivas inmediatas en los informes. La evidencia de este control incluye los informes financieros mensuales revisados y firmados, así como la circular y el cronograma de información externa.</t>
  </si>
  <si>
    <t>"Los cierres de las áreas financieras, a través de los informes aprobados  y firmados (Revisados) por El subgerente Administrativo y Financiero.
Calendario COLA"</t>
  </si>
  <si>
    <t>03/03/2026: El equipo de Gestión Fra. ratifica la no  materialización del riesgo y el control es adecuado. Información financiera actualizada a febrero de 2026 y se encuentra publicada en la pagina de Indeportes, la información correspondiente al primer bimestre se encuentra al día con entes de control, se puede validar en el calendario COLA y CHIP</t>
  </si>
  <si>
    <t>GF-RG3-CAU1-CON1</t>
  </si>
  <si>
    <t>Posibilidad de afectación económica y reputacional por presentación inoportuna de informes contables y/o con cifras inexactas, debido al no cumplimiento de los cronogramas establecidos por los organismos de vigilancia y control,  al registro contable  de los hechos económicos sin soporte y a la falta de revelaciones a través de notas contables.</t>
  </si>
  <si>
    <t>Por presentación inoportuna de informes contables y/o con cifras inexactas,</t>
  </si>
  <si>
    <t>Debido al no cumplimiento de los cronogramas establecidos por los organismos de vigilancia y control, al registro contable de los hechos económicos sin soporte y a la falta de revelaciones a través de notas contables.</t>
  </si>
  <si>
    <t>El Profesional Universitario de Contabilidad verifica mensualmente el cumplimiento del cronograma de reportes de información externa, realiza los estados financieros con sus respectivas notas y publica en la página de transparencia. Este control se realiza de manera manual mediante la preparación y validación de los estados financieros y su correspondiente documentación. En caso de detectarse desviaciones, como incumplimientos en los plazos o inexactitudes en las cifras, se toman medidas correctivas para garantizar la presentación oportuna y precisa de los informes. La evidencia de este control incluye el cronograma de reportes de información externa, los estados financieros con sus notas, la circular de información, y el reporte de indicadores en el plan de acción mensual, como las declaraciones tributarias y las rendiciones presentadas oportunamente a los entes de vigilancia y control.</t>
  </si>
  <si>
    <t>"
Elaboración de Estados Financieros acompañadp de sus notas
Circular de Información dirigida a las diferentes dependencias.
Reporte de indicadores dentro del  Plan de Acción mensual correspondientes a Declaraciones tributarias presentadas oportunamente y Rendiciones Presentadas Oportunamente Entes de Vigilancia y Contro"</t>
  </si>
  <si>
    <t>03/03/2026: El equipo de Gestión Financiera confirma que, hasta febrero de 2026, el riesgo identificado no se presentó. Las acciones realizadas han ayudado a reducir el riesgo y a fortalecer el proceso. La información reportada está al día con corte a febrero de 2026 y cuenta con respaldo en los informes y registros correspondientes.</t>
  </si>
  <si>
    <t>GF-RG4-CAU1-CON1</t>
  </si>
  <si>
    <t xml:space="preserve">Posibilidad de afectación reputacional y económica, por inadaptabilidad del aplicativo financiero ERP en cuanto a la normatividad vigente,  debido a la expedición de reportes sin los parámetros establecidos e ineficiencias administrativas y financieras en el Instituto.  </t>
  </si>
  <si>
    <t>Por inadaptabilidad del aplicativo financiero ERP en cuanto a la normatividad vigente,</t>
  </si>
  <si>
    <t xml:space="preserve">Debido a la expedición de reportes sin los parámetros establecidos e ineficiencias administrativas y financieras en el Instituto.  </t>
  </si>
  <si>
    <t>El Profesional Universitario de Contabilidad, el Profesional Universitario de Presupuesto y el Tesorero General validan permanentemente la información generada por el ERP, realizando una revisión manual detallada que compara los reportes emitidos con los parámetros normativos vigentes. Este control incluye la verificación de reportes, cálculos de impuestos y otras obligaciones financieras, todo debidamente documentado en papeles de trabajo y conciliaciones. En caso de detectarse discrepancias o incumplimientos normativos, se corrigen los datos y se ajustan los procedimientos para asegurar la conformidad del sistema. La evidencia de este control son las conciliaciones documentadas que respaldan el proceso de validación.</t>
  </si>
  <si>
    <t>"Conciliaciones Bancarias, Arqueos de Caja y Conciliaciones de Presupuesto.
"</t>
  </si>
  <si>
    <t>03/03/2026: El equipo de Gestión Financiera ratifica que, hasta la fecha de corte, el riesgo identificado no se ha materializado, lo que evidencia la efectividad de los controles implementados. Se confirma que los procedimientos y mecanismos de control aplicados son adecuados, permitiendo un seguimiento constante y garantizando la correcta gestión de los recursos. La información financiera se encuentra completamente actualizada a febrero de 2026 y respaldada por los registros e informes correspondientes, asegurando trazabilidad y transparencia en la gestión.</t>
  </si>
  <si>
    <t>GF-RG4-CAU1-CON2</t>
  </si>
  <si>
    <t>La Jefe de Sistemas asigna de manera permanente un enlace especializado que opera a medio tiempo para identificar y resolver discrepancias entre el sistema ERP y la normatividad vigente, así como para asesorar al equipo financiero en el manejo adecuado del aplicativo. Este enlace, coordinado con el proveedor del ERP, garantiza que las correcciones de errores se realicen oportunamente mediante la gestión de tickets de soporte y el seguimiento de actualizaciones del sistema. En caso de desviaciones, se implementan ajustes inmediatos para asegurar que las funcionalidades del ERP cumplan con los requerimientos normativos. La evidencia de este control incluye los tickets gestionados con el área de sistemas y el proveedor del ERP.</t>
  </si>
  <si>
    <t>Tickets a Sistyemas y el proveedor.</t>
  </si>
  <si>
    <t>"03/03/2026: El equipo de Gestión FRA ratifica que, a la fecha de corte (febrero de 2026), el riesgo identificado no se ha materializado. 
Esta gestión ha contribuido a la mitigación del riesgo y al fortalecimiento del proceso. La información reportada se encuentra actualizada a febrero de 2026, respaldada por los informes y registros disponibles."</t>
  </si>
  <si>
    <t>GF-RG5-CAU1-CON1</t>
  </si>
  <si>
    <t>Posibilidad de afectación económica por la destinación indebida de recursos, debido al desconocimiento de los usuarios que intervienen en el proceso de manejo de recursos.</t>
  </si>
  <si>
    <t>Por la destinación indebida de recursos.</t>
  </si>
  <si>
    <t>Debido al desconocimiento de los usuarios que intervienen en el proceso de manejo de recursos.</t>
  </si>
  <si>
    <t>El Tesorero General verifica permanentemente la correcta destinación de los recursos bancarios, generando comprobantes de egreso solo después de validar la afectación presupuestal y la disponibilidad de fondos en caja. Este control se realiza de manera manual, garantizando que cada operación esté respaldada por la documentación adecuada. En caso de detectarse una destinación indebida de recursos, se detiene la transacción hasta corregir las inconsistencias. La evidencia de este control incluye los comprobantes de egreso con sus respectivos anexos, entre ellos el certificado de disponibilidad presupuestal.</t>
  </si>
  <si>
    <t>Egresos con anexos incluido certificado de Disponibilidad presupuestal.</t>
  </si>
  <si>
    <t>03/03/2026: El equipo de Gestión Financiera confirma que el riesgo identificado no se ha materializado, lo que evidencia la eficacia de los controles implementados. Se verifica que los mecanismos de control son adecuados y se han aplicado de manera consistente, asegurando el correcto manejo de los procesos. La información registrada está actualizada a febrero de 2026 y cuenta con el respaldo de los informes y registros correspondientes, garantizando seguimiento, trazabilidad y transparencia.</t>
  </si>
  <si>
    <t>GF-RG5-CAU1-CON2</t>
  </si>
  <si>
    <t>El Profesional Universitario Logístico de la Subgerencia Administrativa y Financiera verifica permanentemente la correcta destinación de los recursos mediante el envío del soporte de las modificaciones del PAA, asegurando la transparencia y adecuada gestión de los recursos involucrados. Este control se realiza de manera manual a través del seguimiento detallado de las adquisiciones, comparando la ejecución presupuestal. En caso de detectar desviaciones en la destinación de recursos, se toman acciones correctivas inmediatas, generando las alertas respectivas a los ordenadores del gasto y/o desde Planeación con la devolución o no aceptación de la solicitud de modificación. La evidencia de este control se refleja en los correos enviados por el Profesional Universitario Logistico o Profesional Universitario de Planeación a los diferentes ordendores del gasto de la entidad.</t>
  </si>
  <si>
    <t>"Modificaciones del PAA
"</t>
  </si>
  <si>
    <t>"03/03/2026:  El equipo de Gestión Fra. ratifica la no  materialización del riesgo y el control es adecuado.
Información  actualizada a febrero de 2026"</t>
  </si>
  <si>
    <t>GF-RG6-CAU1-CON1</t>
  </si>
  <si>
    <t>Posibilidad de pérdidas económicas por incremento en la cartera de la Entidad, debido a la falta de legalización de los recursos y de oportunidad en la expedición de las cuentas por parte de la Entidad.</t>
  </si>
  <si>
    <t>Por incremento en la cartera de la Entidad.</t>
  </si>
  <si>
    <t>"Debido a la falta de legalización de los recursos y de oportunidad en la expedición de las cuentas por parte de la Entidad.
"</t>
  </si>
  <si>
    <t>El Tesorero General realiza un seguimiento trimestral al cumplimiento del pago oportuno de las cuentas por cobrar registradas en el ERP financiero, verificando y cotejando el estado de las mismas. Este control se efectúa de forma manual, generando un informe que detalla las acciones implementadas para procurar el pago oportuno. Adicionalmente, trimestralmente se requiere a los supervisores de los contratos o convenios con los municipios el avance en la liquidación o legalización de los recursos, dejando como evidencia las solicitudes y la legalización de los recursos en el ERP financiero cuando aplique. En caso de desviaciones, se implementan acciones correctivas para evitar el incremento en la cartera. La evidencia del control incluye el informe de cuentas por cobrar con su estado, los requerimientos a los supervisores, y la comunicación dirigida a las dependencias sobre el avance de los contratos pendientes de liquidación.</t>
  </si>
  <si>
    <t>"Informe de cuentas por cobrar con el estado
Requerimientos a los supervisores  de los contratos y legalización de los recursos en el caso de aplicar.  Comunicación dirigida a las dependencias para el avance de los contratos pendientes de liquidación."</t>
  </si>
  <si>
    <t>03/03/2026: El equipo de Gestión Financiera confirma que, hasta la fecha de corte, el riesgo identificado no se presentó y que los controles aplicados son efectivos. La información se mantiene actualizada a febrero de 2026, con respaldo en los registros correspondientes, lo que garantiza un seguimiento adecuado y la transparencia en la gestión del proceso.</t>
  </si>
  <si>
    <t>GF-RF1-CAU1-CON1</t>
  </si>
  <si>
    <t xml:space="preserve">Posibilidad de efecto dañoso sobre los recursos públicos, por geneneración y desembolso de intereses moratorios a causa del no pago de las obligaciones dentro del periodo estipulado. ( riesgo fiscal) </t>
  </si>
  <si>
    <t>Por geneneración y desembolso de intereses moratorios.</t>
  </si>
  <si>
    <t xml:space="preserve">A causa del no pago de las obligaciones dentro del periodo estipulado. ( riesgo fiscal) </t>
  </si>
  <si>
    <t>"
El Tesorero verifica trimestralmente las fechas de vencimiento de las obligaciones permanentes y notifica al líder del proceso correspondiente para que gestione ante la entidad competente la entrega oportuna de las facturas y soportes, con suficiente antelación para la recepción, análisis y trámite de pago. Este control se realiza de manera manual, asegurando que las obligaciones sean gestionadas dentro del periodo estipulado para evitar la generación de intereses moratorios. En caso de detectar retrasos, se ajustan los procedimientos para cumplir con los plazos. La evidencia de este control incluye el procedimiento de pagos, los links de comprobantes de egresos, el cronograma de pagos para la vigencia 2024, y las comunicaciones a los líderes de los procesos.
"</t>
  </si>
  <si>
    <t>"Procedimienot de Pagos.
Links Comprobantes de Egresos.
Cronograma con fechas de pagos Vigencia 2026.
Comunicación a los lideres de los procesos."</t>
  </si>
  <si>
    <t>03/03/2026: El equipo de Gestión Fra. ratifica la no  materialización del riesgo y el control es adecuado, para fortalecer el control se genero la circular de fechas de pago vigencia 2026, misma que fue divulgada.</t>
  </si>
  <si>
    <t>GF-RF2-CAU1-CON1</t>
  </si>
  <si>
    <t xml:space="preserve">Posibilidad de efecto dañoso sobre los recursos públicos, por Inadecuada deducción de impuestos, tasas o contribuciones al contratista a raíz del desconocimiento de las normas (esto es beneficios tributarios) ( riesgo fiscal) </t>
  </si>
  <si>
    <t>Por Inadecuada deducción de impuestos, tasas o contribuciones al contratista.</t>
  </si>
  <si>
    <t xml:space="preserve">A raíz del desconocimiento de las normas (esto es beneficios tributarios) ( riesgo fiscal) </t>
  </si>
  <si>
    <t>"El Subgerente Administrativo y Financiero, en el marco del Plan Institucional de Capacitación, solicita anualmente la actualización de la normatividad tributaria para el equipo financiero, garantizando el correcto conocimiento de las deducciones de impuestos, tasas o contribuciones aplicables a los contratistas. Este control se complementa con la elaboración de papeles de trabajo previos a la presentación de las declaraciones periódicas, y el Profesional de Contabilidad realiza un cálculo preliminar de las retenciones mediante una ficha de retenciones antes de efectuar el pago a los proveedores. En caso de identificar errores en las deducciones, se corrigen antes del pago. La evidencia de este control incluye la asistencia a las capacitaciones y los papeles de trabajo utilizados en las declaraciones tributarias.
"</t>
  </si>
  <si>
    <t>"Asistencia a capacitaciones Tributarias. 
Papel de Trabajo liquidciones "</t>
  </si>
  <si>
    <t>EC-RG1-CAU1-CON1</t>
  </si>
  <si>
    <t>1. Posibilidad de afectación reputacional y/o económica por incumplimiento del PLAN ANUAL DE AUDITORIAS a consecuencia de  falta de respaldo de la alta dirección ( diferencias por intereses estratégicos), debido a la falta de Seguimiento al PLAN ANUAL DE AUDITORIAS</t>
  </si>
  <si>
    <t xml:space="preserve">Ausencia de respaldo de la alta dirección  a causa de   diferencias por intereses estratégicos, lo que conlleva a incumplimiento de plan  de trabajo </t>
  </si>
  <si>
    <t>Falta de Seguimiento al cumplimiento del Plan Anual de Auditorías.</t>
  </si>
  <si>
    <t>El Jefe de la Oficina Control Interno, de forma mensual realiza de forma manual,  Seguimiento al Plan anual de auditoria, validando que las actividades se estén ejecutando en los tiempos establecidos y que se tengan los respectivos soportes. Dicho seguimiento se realiza en grupo primario de la OCI, dejándose como evidencia las actas del grupo primario. En caso de encontrar desviaciones se procede a informar en el CICCI.</t>
  </si>
  <si>
    <t>Actas de Grupo Primario de la Oficina de Control Interno</t>
  </si>
  <si>
    <t>"17/02/2026. En el marco de la reunión del Grupo Primario de la Oficina de Control Interno, realizada el día 17 de febrero de 2026, se concluyó la no materialización de los riesgos identificados, así como la adecuada ejecución de los controles establecidos, de conformidad con el análisis efectuado durante la sesión.cldo-oci.
10-03-2026: Se efectuó grupo primario, en el cual se validó que los riesgos identificados no se han materializado y que los controles establecidos se vienen implementando de manera adecuada..CLDO-OCI"</t>
  </si>
  <si>
    <t>EC-RG2-CAU1-CON1</t>
  </si>
  <si>
    <t>2. Posibilidad de afectación reputacional por baja cooperación del auditado, a causa de resistencia a la auditoría, debido a la falta de conocimiento de las funciones y/o competencias de la Oficina Control Interno.</t>
  </si>
  <si>
    <t>Resistencia a la auditoría.</t>
  </si>
  <si>
    <t xml:space="preserve">Falta de conocimiento de las funciones y/o competencias de la Oficina Control Interno. </t>
  </si>
  <si>
    <t>El Jefe de la Oficina Control Interno, de manera permanente y con el apoyo de la Oficina de Comunicaciones, utiliza diversos mecanismos de comunicación con la Entidad a través de Campañas Comunicacionales en : Intranet - Carteleras - correo masivo - descansador de pantalla - piezas gráficas impresa - material de apoyo -material promocional - entre otros; con el fin de dar a conocer las funciones y/o competencias de la Oficina Control Interno y fomentar la cultura del control, quedando como  evidencia las diferentes piezas comunicacionales.  En caso de encontrar desviaciones se procede a informar en el CICCI</t>
  </si>
  <si>
    <t>Las diferentes piezas comunicacionales.  Campañas Comunicacionales a través de : Intranet - Carteleras - correo masivo - descansador de pantalla - piezas gráficas impresa - material de apoyo -material promocional - entre otros</t>
  </si>
  <si>
    <t>"17/02/2026. En el marco de la reunión del Grupo Primario de la Oficina de Control Interno, realizada el día 17 de febrero de 2026, se concluyó la no materialización de los riesgos identificados, así como la adecuada ejecución de los controles establecidos, de conformidad con el análisis efectuado durante la sesión.cldo-oci. 
10-03-2026: Se efectuó grupo primario, en el cual se validó que los riesgos identificados no se han materializado y que los controles establecidos se vienen implementando de manera adecuada..CLDO-OCI"</t>
  </si>
  <si>
    <t>EC-RG3-CAU1-CON1</t>
  </si>
  <si>
    <t>6. Posibilidad de afectación Reputacional por errores e inexactitudes en la ejecución de las auditorías o realizar observaciones, riesgos y oportunidades de mejora de auditoria y/o seguimientos, sin la evidencia suficiente y objetiva, dado la falta de conocimientos en normas técnicas de auditoria debido a Debilidad en el seguimiento a las labores de auditoría</t>
  </si>
  <si>
    <t>Falta de conocimientos en normas técnicas de auditoria.</t>
  </si>
  <si>
    <t>Debilidad en el seguimiento a las labores de auditoría</t>
  </si>
  <si>
    <t>El Jefe de la Oficina de Control Interno revisa cada que se realice una auditoría, los informes preliminares y finales verificando las evidencias que soportan las observaciones, recomendando los ajustes a que haya lugar, quedando como evidencia los correos electrónicos . En caso de encontrar desviaciones  procede a realizar las respectivas observaciones y en caso de persistir las mismas se lleva al CICCI</t>
  </si>
  <si>
    <t>Cada que se realice una auditoría</t>
  </si>
  <si>
    <t>"Correos electrónicos
Acta Grupo Primario"</t>
  </si>
  <si>
    <t>MC-RG1-CAU1-CON1</t>
  </si>
  <si>
    <t xml:space="preserve">1. Posibilidad de afectación económica por la pérdida de la certificación en Sistema de Gestión de Calidad, debido al  Incumplimiento de los requisitos de la norma ISO 9001:2015. </t>
  </si>
  <si>
    <t>Por pérdida de certificación en Sistema de Gestión de Calidad</t>
  </si>
  <si>
    <t>Debido al Incumplimiento de los requisitos de la norma ISO 9001:2015.</t>
  </si>
  <si>
    <t xml:space="preserve">El jefe de la oficina asesora de planeación de modo manual, realiza las auditorías internas de calidad de acuerdo con el plan anual de auditorías, para verificar el cumplimiento de los requisitos de la norma, en caso de desviación se establecen los hallazgos  y se consignan en el formato establecido para ello de tal manera que los procesos implementen  las mejoras que conlleven a eliminar las causas de las desviaciones. Como evidencia quedan los informes de auditoría y los planes de mejoramiento. </t>
  </si>
  <si>
    <t>Informes de auditoría y los planes de mejoramiento</t>
  </si>
  <si>
    <t>2/03/2026 En la última reunión del Equipo de Planeación, integrado por el jefe y los profesionales asignados, se realizó el seguimiento correspondiente al bimestre, concluyendo que no se han presentado riesgos asociados ni se ha evidenciado su materialización. Asimismo, se determinó que la ejecución de los controles establecidos ha sido adecuada y acorde con lo previsto. No obstante, se deja constancia de que, a la fecha, no se han programado ni ejecutado las auditorías internas correspondientes.</t>
  </si>
  <si>
    <t>MC-RG2-CAU1-CON1</t>
  </si>
  <si>
    <t>2. Posibilidad de afectación reputacional por el incumplimiento de los planes  de mejoramiento   debido a la inoportunidad en el tratamiento a las acciones de mejora continua del sistema integrado de gestión.</t>
  </si>
  <si>
    <t>Por el incumplimiento de los planes  de mejoramiento</t>
  </si>
  <si>
    <t>Debido a la inoportunidad en el tratamiento a las acciones de mejora continua del sistema integrado de gestión</t>
  </si>
  <si>
    <t xml:space="preserve">El designado por la Oficina Asesora de Planeación, de forma manual,  la cuarta semana de cada mes  consolida los  planes de mejoramiento y verifica  el estado de las acciones y su tratamiento. Con la información consolidada, emite alertas a los procesos, de las acciones que se vencen a los 30 días hábiles siguientes a la fecha de la  verificación, para que realicen las acciones que conlleven al cumplimiento de los planes.  En caso de existir acciones  con un menor plazo de vencimiento se citará al líder del proceso para tomar medidas inmediatas frente a la acción. Como evidencia de la ejecución del control queda el informe consolidado (power bi), el correo con las alertas y el listado de asistencia a la reunión cuando esta proceda. </t>
  </si>
  <si>
    <t xml:space="preserve">Informe consolidado (power bi), el correo con las alertas y el listado de asistencia a la reunión cuando esta proceda.                                                                     MC-RG2-CAU1-CON1              </t>
  </si>
  <si>
    <t>2/03/2026 Durante el análisis correspondiente al primer bimestre, el equipo de la Oficina Asesora de Planeación realizó la evaluación del riesgo de gestión y la efectividad de los controles implementados. Como resultado, se determinó que el riesgo no se ha materializado. No obstante, con el propósito de fortalecer el seguimiento y promover el cierre oportuno de las acciones, se está realizando una nueva programación de reuniones, contemplando algunos encuentros. Como evidencia, se cuenta con las respectivas citaciones y el registro en el calendario de Outlook de las dependencias involucradas.</t>
  </si>
  <si>
    <t>Versión 04
Fecha de Actualización:  24/02/2020</t>
  </si>
  <si>
    <t>SEGUIMIENTO - AUTOEVALUACIÓN DE RIESGOS</t>
  </si>
  <si>
    <t>PLAN DE CONTINGENCIA</t>
  </si>
  <si>
    <t xml:space="preserve">OBSERVACIONES </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</si>
  <si>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</si>
  <si>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</si>
  <si>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</si>
  <si>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</si>
  <si>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</si>
  <si>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</si>
  <si>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</si>
  <si>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Acción de contingencia ante posible materialización</t>
  </si>
  <si>
    <t>Evidencia</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</si>
  <si>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</si>
  <si>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</si>
  <si>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</si>
  <si>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</si>
  <si>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</si>
  <si>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</si>
  <si>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</si>
  <si>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</si>
  <si>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</si>
  <si>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</si>
  <si>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</si>
  <si>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</si>
  <si>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</si>
  <si>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</si>
  <si>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</si>
  <si>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</si>
  <si>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</si>
  <si>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</si>
  <si>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</si>
  <si>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</si>
  <si>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</si>
  <si>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</si>
  <si>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</si>
  <si>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</si>
  <si>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</si>
  <si>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</si>
  <si>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</si>
  <si>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</si>
  <si>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Comunicaciones </t>
  </si>
  <si>
    <t>Posibilidad de manipular información   institucional  en beneficio propio o de un particular.</t>
  </si>
  <si>
    <t xml:space="preserve">Interes personal de percibir recursos económicos </t>
  </si>
  <si>
    <t xml:space="preserve">Una crisis reputacional que impacte negativamente la imagen de la entidad, de sus colaboradores o del Gobierno Departamental.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</si>
  <si>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</si>
  <si>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</si>
  <si>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</si>
  <si>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</si>
  <si>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Correos elecrtrónicos o Whatsaap</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</si>
  <si>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</si>
  <si>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</si>
  <si>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</si>
  <si>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</si>
  <si>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</si>
  <si>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</si>
  <si>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</si>
  <si>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</si>
  <si>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</si>
  <si>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</si>
  <si>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</si>
  <si>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</si>
  <si>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</si>
  <si>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</si>
  <si>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</si>
  <si>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</si>
  <si>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</si>
  <si>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</si>
  <si>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</si>
  <si>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</si>
  <si>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</si>
  <si>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</si>
  <si>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</si>
  <si>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</si>
  <si>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</si>
  <si>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</si>
  <si>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</si>
  <si>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</si>
  <si>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</si>
  <si>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</si>
  <si>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</si>
  <si>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</si>
  <si>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</si>
  <si>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</si>
  <si>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</si>
  <si>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</si>
  <si>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</si>
  <si>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</si>
  <si>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</si>
  <si>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</si>
  <si>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</si>
  <si>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</si>
  <si>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</si>
  <si>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</si>
  <si>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</si>
  <si>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</si>
  <si>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</si>
  <si>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</si>
  <si>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</si>
  <si>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</si>
  <si>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</si>
  <si>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</si>
  <si>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</si>
  <si>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</si>
  <si>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Desmotivación en la participación de los municipios en los diferentes juegos deportivos programados por la Entidad.</t>
  </si>
  <si>
    <t>El profesional Universitario debe:
1. Establecer claves para el ingreso a la plataforma.
2. Realizar revisión documental acorde a los parametros establecidos en las cartas fundamentales.</t>
  </si>
  <si>
    <t>Si la revisión no coincide o no cumple con los requisitos, se niega la inscripción del municipio o deportista.</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</si>
  <si>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</si>
  <si>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</si>
  <si>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</si>
  <si>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</si>
  <si>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</si>
  <si>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</si>
  <si>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</si>
  <si>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</si>
  <si>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</si>
  <si>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</si>
  <si>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</si>
  <si>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</si>
  <si>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</si>
  <si>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</si>
  <si>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</si>
  <si>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</si>
  <si>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</si>
  <si>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</si>
  <si>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</si>
  <si>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Los auxiliares administrativos,  realizan  inventario físico vs la información registrada en el sistema (cortes 30 de abril, 31 de agosto,  31 de diciembre).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</si>
  <si>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</si>
  <si>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</si>
  <si>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</si>
  <si>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</si>
  <si>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</si>
  <si>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</si>
  <si>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</si>
  <si>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</si>
  <si>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</si>
  <si>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</si>
  <si>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</si>
  <si>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</si>
  <si>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</si>
  <si>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</si>
  <si>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</si>
  <si>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</si>
  <si>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</si>
  <si>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</si>
  <si>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</si>
  <si>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</si>
  <si>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</si>
  <si>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</si>
  <si>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</si>
  <si>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</si>
  <si>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</si>
  <si>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</si>
  <si>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</si>
  <si>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</si>
  <si>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</si>
  <si>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</si>
  <si>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</si>
  <si>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</si>
  <si>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</si>
  <si>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</si>
  <si>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</si>
  <si>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Técnico
Registros</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</si>
  <si>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</si>
  <si>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</si>
  <si>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</si>
  <si>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</si>
  <si>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</si>
  <si>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</si>
  <si>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</si>
  <si>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</si>
  <si>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</si>
  <si>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</si>
  <si>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</si>
  <si>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</si>
  <si>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</si>
  <si>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</si>
  <si>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</si>
  <si>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</si>
  <si>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</si>
  <si>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</si>
  <si>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</si>
  <si>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</si>
  <si>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</si>
  <si>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</si>
  <si>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</si>
  <si>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</si>
  <si>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</si>
  <si>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</si>
  <si>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</si>
  <si>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</si>
  <si>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</si>
  <si>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</si>
  <si>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</si>
  <si>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</si>
  <si>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</si>
  <si>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</si>
  <si>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</si>
  <si>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</si>
  <si>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</si>
  <si>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</si>
  <si>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</si>
  <si>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</si>
  <si>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</si>
  <si>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</si>
  <si>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</si>
  <si>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</si>
  <si>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</si>
  <si>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</si>
  <si>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</si>
  <si>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</si>
  <si>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</si>
  <si>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</si>
  <si>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</si>
  <si>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</si>
  <si>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</si>
  <si>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</si>
  <si>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</si>
  <si>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</si>
  <si>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</si>
  <si>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</si>
  <si>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</si>
  <si>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</si>
  <si>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</si>
  <si>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</si>
  <si>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</si>
  <si>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</si>
  <si>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</si>
  <si>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</si>
  <si>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</si>
  <si>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</si>
  <si>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</si>
  <si>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</si>
  <si>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</si>
  <si>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</si>
  <si>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</si>
  <si>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</si>
  <si>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</si>
  <si>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</si>
  <si>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</si>
  <si>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</si>
  <si>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</si>
  <si>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F-EC-08 Compromiso Ético y conocimiento del Estatuto del Auditor Interno, firmado.</t>
  </si>
  <si>
    <t xml:space="preserve">Dar a conocer el Estatuto del Auditor Interno.
Suscribir compromiso ético por parte de auditor
</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</si>
  <si>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</si>
  <si>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</si>
  <si>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</si>
  <si>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</si>
  <si>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</si>
  <si>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</si>
  <si>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</si>
  <si>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</si>
  <si>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</si>
  <si>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</si>
  <si>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</si>
  <si>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</si>
  <si>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</si>
  <si>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</si>
  <si>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</si>
  <si>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</si>
  <si>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</si>
  <si>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</si>
  <si>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</si>
  <si>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</si>
  <si>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</si>
  <si>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</si>
  <si>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</si>
  <si>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</si>
  <si>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</si>
  <si>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</si>
  <si>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</si>
  <si>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</si>
  <si>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</si>
  <si>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</si>
  <si>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</si>
  <si>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</si>
  <si>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</si>
  <si>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</si>
  <si>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</si>
  <si>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</si>
  <si>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</si>
  <si>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</si>
  <si>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</si>
  <si>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</si>
  <si>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</si>
  <si>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</si>
  <si>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</si>
  <si>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</si>
  <si>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</si>
  <si>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</si>
  <si>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</si>
  <si>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</si>
  <si>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</si>
  <si>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</si>
  <si>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</si>
  <si>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</si>
  <si>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</si>
  <si>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</si>
  <si>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</si>
  <si>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</si>
  <si>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</si>
  <si>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</si>
  <si>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</si>
  <si>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</si>
  <si>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</si>
  <si>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</si>
  <si>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</si>
  <si>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</si>
  <si>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Descripción</t>
  </si>
  <si>
    <t xml:space="preserve">Puntaje </t>
  </si>
  <si>
    <t>Probabilidad</t>
  </si>
  <si>
    <t>Impacto</t>
  </si>
  <si>
    <t>Concatenar</t>
  </si>
  <si>
    <t xml:space="preserve">Zona de Calor </t>
  </si>
  <si>
    <t xml:space="preserve">TIPOLOGIA DEL RIESGO </t>
  </si>
  <si>
    <t xml:space="preserve">TIPOLOGÍA DE CONTROL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</si>
  <si>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</si>
  <si>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</si>
  <si>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</si>
  <si>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</si>
  <si>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</si>
  <si>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</si>
  <si>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</si>
  <si>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</si>
  <si>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</si>
  <si>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</si>
  <si>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</si>
  <si>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</si>
  <si>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</si>
  <si>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</si>
  <si>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</si>
  <si>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</si>
  <si>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</si>
  <si>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</si>
  <si>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</si>
  <si>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 xml:space="preserve">En Curso </t>
  </si>
  <si>
    <t xml:space="preserve">Ambiental </t>
  </si>
  <si>
    <t xml:space="preserve">MODERADO </t>
  </si>
  <si>
    <t xml:space="preserve">Fuerte </t>
  </si>
  <si>
    <t>Asignado</t>
  </si>
  <si>
    <t>Adecuado</t>
  </si>
  <si>
    <t>Oportuna</t>
  </si>
  <si>
    <t>Prevenir</t>
  </si>
  <si>
    <t>Confiable</t>
  </si>
  <si>
    <t>Se investigan y se resuelven oportunamente</t>
  </si>
  <si>
    <t>Completa</t>
  </si>
  <si>
    <t xml:space="preserve">Cerrada </t>
  </si>
  <si>
    <t xml:space="preserve">Cumplimiento </t>
  </si>
  <si>
    <t>No asignado</t>
  </si>
  <si>
    <t>Inadecuado</t>
  </si>
  <si>
    <t>Inoportuna</t>
  </si>
  <si>
    <t>Detectar</t>
  </si>
  <si>
    <t>No confiable</t>
  </si>
  <si>
    <t>No se investigan y se resuelven oportunamente</t>
  </si>
  <si>
    <t>Incompleta</t>
  </si>
  <si>
    <t xml:space="preserve">Fraude Interno </t>
  </si>
  <si>
    <t>No Aplica</t>
  </si>
  <si>
    <t>Estratégico</t>
  </si>
  <si>
    <t xml:space="preserve">Asesoría Administrativa y Técnica </t>
  </si>
  <si>
    <t xml:space="preserve">Sin Autoevaluación </t>
  </si>
  <si>
    <t xml:space="preserve">Débil </t>
  </si>
  <si>
    <t>No es un control</t>
  </si>
  <si>
    <t>No existe</t>
  </si>
  <si>
    <t xml:space="preserve">Financiero </t>
  </si>
  <si>
    <t>PROBABLE</t>
  </si>
  <si>
    <t xml:space="preserve">Relaciones Laborales </t>
  </si>
  <si>
    <t xml:space="preserve">Muy Alta </t>
  </si>
  <si>
    <t xml:space="preserve">Imagen o Reputacional </t>
  </si>
  <si>
    <t xml:space="preserve">TIPO DE CONTROL </t>
  </si>
  <si>
    <t>CASI SEGURO</t>
  </si>
  <si>
    <t xml:space="preserve">Operativo </t>
  </si>
  <si>
    <t xml:space="preserve">TRATAMIENTO DEL RIESGO CORRUPCIÓN  </t>
  </si>
  <si>
    <t>Daños a activos fijos/eventos externos</t>
  </si>
  <si>
    <t xml:space="preserve">Seguridad Digital </t>
  </si>
  <si>
    <t xml:space="preserve">Recreación y Deporte </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</si>
  <si>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</si>
  <si>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</si>
  <si>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</si>
  <si>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</si>
  <si>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</si>
  <si>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</si>
  <si>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</si>
  <si>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</si>
  <si>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</si>
  <si>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</si>
  <si>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 xml:space="preserve">CLASE DE RIESGOS </t>
  </si>
  <si>
    <t xml:space="preserve">CATASTROFICO </t>
  </si>
  <si>
    <t>de 0 a 50</t>
  </si>
  <si>
    <t>de 51 a 75</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</si>
  <si>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</si>
  <si>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</si>
  <si>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</si>
  <si>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</si>
  <si>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</si>
  <si>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</si>
  <si>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</si>
  <si>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</si>
  <si>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</si>
  <si>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</si>
  <si>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</si>
  <si>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</si>
  <si>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</si>
  <si>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</si>
  <si>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</si>
  <si>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</si>
  <si>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</si>
  <si>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</si>
  <si>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</si>
  <si>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</si>
  <si>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</si>
  <si>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</si>
  <si>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</si>
  <si>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</si>
  <si>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</si>
  <si>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</si>
  <si>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</si>
  <si>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</si>
  <si>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</si>
  <si>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</si>
  <si>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</si>
  <si>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</si>
  <si>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 xml:space="preserve">Pendiente definir objetivo, toda vez que el proceso está en construcción </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</si>
  <si>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</si>
  <si>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</si>
  <si>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</si>
  <si>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</si>
  <si>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</si>
  <si>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r>
      <t> </t>
    </r>
    <r>
      <rPr>
        <sz val="11"/>
        <color rgb="FF323130"/>
        <rFont val="Calibri"/>
        <family val="2"/>
        <scheme val="minor"/>
      </rPr>
      <t>Profesional Universitario Coordinador de Equipo "CADA".</t>
    </r>
  </si>
  <si>
    <r>
      <t xml:space="preserve">Posibilidad de afectación económica </t>
    </r>
    <r>
      <rPr>
        <b/>
        <sz val="10"/>
        <rFont val="Arial"/>
        <family val="2"/>
      </rPr>
      <t>por asumir gastos no permitidos por caja menor</t>
    </r>
    <r>
      <rPr>
        <sz val="10"/>
        <rFont val="Arial"/>
        <family val="2"/>
      </rPr>
      <t xml:space="preserve">, </t>
    </r>
    <r>
      <rPr>
        <b/>
        <sz val="10"/>
        <rFont val="Arial"/>
        <family val="2"/>
      </rPr>
      <t>debido a incorrecta aprobación de los mismos incumplimiendo la normatividad vigente.</t>
    </r>
  </si>
  <si>
    <r>
      <t xml:space="preserve">Los profesionales y/o apoyos de la Oficina Asesora de Planeación, de forma manual, </t>
    </r>
    <r>
      <rPr>
        <b/>
        <sz val="11"/>
        <rFont val="Calibri"/>
        <family val="2"/>
        <scheme val="minor"/>
      </rPr>
      <t>validan</t>
    </r>
    <r>
      <rPr>
        <sz val="11"/>
        <rFont val="Calibri"/>
        <family val="2"/>
        <scheme val="minor"/>
      </rPr>
      <t xml:space="preserve">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r>
  </si>
  <si>
    <r>
      <rPr>
        <b/>
        <sz val="14"/>
        <rFont val="Calibri"/>
        <family val="2"/>
      </rPr>
      <t xml:space="preserve">27/02/2026 </t>
    </r>
    <r>
      <rPr>
        <sz val="14"/>
        <rFont val="Calibri"/>
        <family val="2"/>
      </rPr>
      <t>Durante el primer bimestre evaluado, el equipo de la Oficina Asesora de Planeación  se generaron reportes para enero y febrero  através del F-PO-31y se enviaron correos a las dependencias en las cuales la iformación no estaba clara.  la evidencia del control es el F-PO-31. Lo cual demuestra que el riesgo no se materializó y se realizarón los contrales adecuadamente. 
https://indeportesantioquia.sharepoint.com/:x:/s/ObservatoriodelDeporteInformesdeanaltica/IQDTxUqnqJfDRZRizmf5q8ClAR66KaZ8qIvopsgXeIuTANM?e=jgg50N</t>
    </r>
  </si>
  <si>
    <r>
      <rPr>
        <sz val="11"/>
        <rFont val="Calibri"/>
        <family val="2"/>
      </rPr>
      <t xml:space="preserve">03/03/2026
Se crea el link de evidencias para almacenar los soportes de los certificados que se generen en virtud del desarrollo de la agenda de capacitación 
</t>
    </r>
    <r>
      <rPr>
        <u/>
        <sz val="11"/>
        <rFont val="Calibri"/>
        <family val="2"/>
      </rPr>
      <t xml:space="preserve">
https://indeportesantioquia-my.sharepoint.com/:f:/r/personal/ialvarez_indeportesantioquia_gov_co/Documents/Documentos/0.%202026/Evidencias%20riesgos%20corrupcion%202026?csf=1&amp;web=1&amp;e=6vbJlR
</t>
    </r>
    <r>
      <rPr>
        <sz val="11"/>
        <rFont val="Calibri"/>
        <family val="2"/>
      </rPr>
      <t>El equipo del Sistema Departamental de Capacitación revisó las condiciones que permiten indicar que el riesgo de corrupción identificado para el proceso de capacitación para organizaciones deportivas, durante el periodo enero febrero de 2026, no se haya materializado, ya que, para la fecha, únicamente se inició un curso la ultima semana de febrero y finaliza el 18 de marzo de 2026, por esta razón, aun no se ha realizado el cruce de base de datos de las personas que cumplieron con los requisitos de certificación, con las bases de datos de certificados a emitir por cada capacitación finalizada y los respectivos listados de asistencia, mecanismo que permite verificar que no hayan sido manipulados los certificados y/o constancias de participación en eventos y/o capacitaciones realizadas por el Sistema Capacitaciones de INDEPORTES Antioquia, para favorecer a personas que no cumplieron requisitos para obtener dicho documento. A la fecha, se espera que el control sigua siendo efectivo.</t>
    </r>
  </si>
  <si>
    <r>
      <t xml:space="preserve">El metodologo asignado al deporte </t>
    </r>
    <r>
      <rPr>
        <b/>
        <sz val="11"/>
        <rFont val="Calibri"/>
        <family val="2"/>
        <scheme val="minor"/>
      </rPr>
      <t>Verifica</t>
    </r>
    <r>
      <rPr>
        <sz val="11"/>
        <rFont val="Calibri"/>
        <family val="2"/>
        <scheme val="minor"/>
      </rPr>
      <t xml:space="preserve">  cada mes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r>
  </si>
  <si>
    <r>
      <t xml:space="preserve">El Lider del proceso, (profesional Universitario) y  equipo de trabajo (técnicos y contratistas), a demanda </t>
    </r>
    <r>
      <rPr>
        <b/>
        <sz val="11"/>
        <rFont val="Calibri"/>
        <family val="2"/>
      </rPr>
      <t>Verifican</t>
    </r>
    <r>
      <rPr>
        <sz val="11"/>
        <rFont val="Calibri"/>
        <family val="2"/>
      </rPr>
      <t xml:space="preserve">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r>
  </si>
  <si>
    <r>
      <rPr>
        <b/>
        <sz val="11"/>
        <rFont val="Calibri"/>
        <family val="2"/>
      </rPr>
      <t>12/03/2026</t>
    </r>
    <r>
      <rPr>
        <sz val="11"/>
        <rFont val="Calibri"/>
        <family val="2"/>
      </rPr>
      <t xml:space="preserve"> El profesional del proceso Deporte Formativo en el mes de febrero reviza los riesgos e identifica que No se materializa ya que se está enfase de planeación y no se han generados estrategias de cofinanciación y/o otros procesos de selección que beneficie a los entes deportivos municipales y quien hace sus veces .</t>
    </r>
  </si>
  <si>
    <r>
      <t xml:space="preserve">El Lider del proceso, (profesional Universitario) y  equipo de trabajo (técnicos y contratistas), continuamente </t>
    </r>
    <r>
      <rPr>
        <b/>
        <sz val="11"/>
        <rFont val="Calibri"/>
        <family val="2"/>
        <scheme val="minor"/>
      </rPr>
      <t>Verifican</t>
    </r>
    <r>
      <rPr>
        <sz val="11"/>
        <rFont val="Calibri"/>
        <family val="2"/>
        <scheme val="minor"/>
      </rPr>
      <t xml:space="preserve">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r>
  </si>
  <si>
    <r>
      <t xml:space="preserve">El profesional asignado anualmente  revisa de forma manual los los proyectos remitidos por los municipios y  </t>
    </r>
    <r>
      <rPr>
        <b/>
        <sz val="10"/>
        <rFont val="Arial"/>
        <family val="2"/>
      </rPr>
      <t>valida</t>
    </r>
    <r>
      <rPr>
        <sz val="10"/>
        <rFont val="Arial"/>
        <family val="2"/>
      </rPr>
      <t xml:space="preserve">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r>
  </si>
  <si>
    <r>
      <rPr>
        <b/>
        <sz val="11"/>
        <rFont val="Calibri"/>
        <family val="2"/>
        <scheme val="minor"/>
      </rPr>
      <t>02/03/2026:</t>
    </r>
    <r>
      <rPr>
        <sz val="11"/>
        <rFont val="Calibri"/>
        <family val="2"/>
        <scheme val="minor"/>
      </rPr>
      <t xml:space="preserve"> Después de realizar la socialización del código de ética y enfatizar la importancia del comportamiento ético, se concluye que durante el bimestre evaluado no se recibió ningún reporte de denuncias relacionadas con posibles hechos de corrupción en el proceso de Servicio al Ciudadano.
Lo anterior permite evidenciar que, en este período, no se materializó el riesgo de corrupción asociado a dicho proceso, reflejando el compromiso institucional con la transparencia, la integridad y el cumplimiento de los principios éticos establecidos.</t>
    </r>
  </si>
  <si>
    <r>
      <rPr>
        <b/>
        <sz val="11"/>
        <rFont val="Calibri"/>
        <family val="2"/>
        <scheme val="minor"/>
      </rPr>
      <t>02/03/2026:</t>
    </r>
    <r>
      <rPr>
        <sz val="11"/>
        <rFont val="Calibri"/>
        <family val="2"/>
        <scheme val="minor"/>
      </rPr>
      <t xml:space="preserve"> Tras llevar a cabo la socialización del código de ética y destacar la importancia del comportamiento ético, se concluye que, durante el bimestre evaluado, no se recibieron denuncias relacionadas con actos de corrupción en el proceso de Servicio al Ciudadano. Esto refleja que, en ese período, no se presentó ningún caso que evidenciara riesgo de corrupción en dicho proceso.</t>
    </r>
  </si>
  <si>
    <t>El Jefe Jurídico a demanda y de modo manual verificara que el acto administrativo o respuesta este acorde con la solicitud, con el cumplimiento de requisitos y las normas, y procede a dar su visto bueno en el documento. En caso de que no cumpla con las condiciones se devuelve al PU para que lo ajuste a las vía correo electrónico. Esto se realizará cada que se necesite emitir una respuesta, un concepto, un acto administrativo. como evidencia del control está el VB o firma del Jefe Jurídico en el documento a demanda de las subgerencias, oficinas y gerencia de INDEPORTES ANTIOQUIA</t>
  </si>
  <si>
    <r>
      <t>El jefe jurídico a demanda y de modo manual designa a un profesional interno o externo del proceso judicial y dentro de su designación este debe verificar la no existencia de inhabilidades, incompatibilidades o conflicto de intereses </t>
    </r>
    <r>
      <rPr>
        <b/>
        <sz val="12"/>
        <rFont val="Aptos"/>
      </rPr>
      <t>para llevar el respectivo proceso</t>
    </r>
    <r>
      <rPr>
        <sz val="12"/>
        <rFont val="Aptos"/>
      </rPr>
      <t>. si existe alguna de estas condiciones se asigna a un abogado que no las tenga” como evidencia del control está el VB o firma del abogado asignado en el poder</t>
    </r>
  </si>
  <si>
    <r>
      <t xml:space="preserve">El profesional universitario del CADA, de forma mensual; cada mes </t>
    </r>
    <r>
      <rPr>
        <b/>
        <sz val="11"/>
        <rFont val="Calibri"/>
        <family val="2"/>
      </rPr>
      <t>verifica,</t>
    </r>
    <r>
      <rPr>
        <sz val="11"/>
        <rFont val="Calibri"/>
        <family val="2"/>
      </rPr>
      <t xml:space="preserve">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r>
  </si>
  <si>
    <r>
      <t xml:space="preserve">El Jefe juridico remitirá previa revisión, al Comité de Contratación para que este </t>
    </r>
    <r>
      <rPr>
        <b/>
        <sz val="11"/>
        <rFont val="Calibri"/>
        <family val="2"/>
      </rPr>
      <t>revisé y analice</t>
    </r>
    <r>
      <rPr>
        <sz val="11"/>
        <rFont val="Calibri"/>
        <family val="2"/>
      </rPr>
      <t xml:space="preserv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t>
    </r>
    <r>
      <rPr>
        <b/>
        <sz val="11"/>
        <rFont val="Calibri"/>
        <family val="2"/>
      </rPr>
      <t>uien verificará si adjudica</t>
    </r>
    <r>
      <rPr>
        <sz val="11"/>
        <rFont val="Calibri"/>
        <family val="2"/>
      </rPr>
      <t xml:space="preserve">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r>
  </si>
  <si>
    <r>
      <t xml:space="preserve">El Abogado designado por el jefe Jurídico de forma manual </t>
    </r>
    <r>
      <rPr>
        <b/>
        <sz val="11"/>
        <rFont val="Calibri"/>
        <family val="2"/>
      </rPr>
      <t>solictará</t>
    </r>
    <r>
      <rPr>
        <sz val="11"/>
        <rFont val="Calibri"/>
        <family val="2"/>
      </rPr>
      <t xml:space="preserve">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r>
  </si>
  <si>
    <r>
      <t xml:space="preserve">Los Supervisores desiganados de cada contrato y/o convenio de forma manual </t>
    </r>
    <r>
      <rPr>
        <b/>
        <sz val="11"/>
        <rFont val="Calibri"/>
        <family val="2"/>
      </rPr>
      <t xml:space="preserve">enviarán </t>
    </r>
    <r>
      <rPr>
        <sz val="11"/>
        <rFont val="Calibri"/>
        <family val="2"/>
      </rPr>
      <t>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r>
  </si>
  <si>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</si>
  <si>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r>
      <t xml:space="preserve">El líder auditor de la OAP de forma manual   </t>
    </r>
    <r>
      <rPr>
        <b/>
        <sz val="11"/>
        <rFont val="Calibri"/>
        <family val="2"/>
        <scheme val="minor"/>
      </rPr>
      <t xml:space="preserve">verifica </t>
    </r>
    <r>
      <rPr>
        <sz val="11"/>
        <rFont val="Calibri"/>
        <family val="2"/>
        <scheme val="minor"/>
      </rPr>
      <t xml:space="preserve">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r>
  </si>
  <si>
    <r>
      <rPr>
        <b/>
        <sz val="11"/>
        <rFont val="Arial"/>
        <family val="2"/>
      </rPr>
      <t>2/03/2026</t>
    </r>
    <r>
      <rPr>
        <sz val="11"/>
        <rFont val="Arial"/>
        <family val="2"/>
      </rPr>
      <t xml:space="preserve"> En la última reunión del Equipo de Planeación, conformado por el jefe y los profesionales asignados, se evaluó el comportamiento de los riesgos de corrupción durante el primer bimestre, concluyendo que no se han presentado incidentes ni materializaciones. Asimismo, se determinó que los controles implementados continúan siendo adecuados y efectivos para la mitigación del riesgo. No obstante, se deja constancia de que las auditorías  aún no se han programado ni realizado.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</si>
</sst>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6">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11"/>
      <name val="Verdana"/>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sz val="11"/>
      <color theme="1"/>
      <name val="Calibri"/>
      <family val="2"/>
      <scheme val="minor"/>
    </font>
    <font>
      <b/>
      <sz val="26"/>
      <color indexed="8"/>
      <name val="Calibri"/>
      <family val="2"/>
    </font>
    <font>
      <b/>
      <sz val="14"/>
      <color indexed="8"/>
      <name val="Calibri"/>
      <family val="2"/>
    </font>
    <font>
      <b/>
      <sz val="11"/>
      <color theme="1"/>
      <name val="Calibri"/>
      <family val="2"/>
    </font>
    <font>
      <sz val="10"/>
      <color rgb="FF000000"/>
      <name val="Arial"/>
      <family val="2"/>
    </font>
    <font>
      <b/>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font>
    <font>
      <u/>
      <sz val="11"/>
      <color theme="10"/>
      <name val="Calibri"/>
      <family val="2"/>
      <scheme val="minor"/>
    </font>
    <font>
      <sz val="11"/>
      <color rgb="FF000000"/>
      <name val="Arial"/>
      <family val="2"/>
    </font>
    <font>
      <sz val="10"/>
      <name val="Calibri"/>
      <family val="2"/>
      <scheme val="minor"/>
    </font>
    <font>
      <sz val="10"/>
      <name val="Calibri"/>
      <family val="2"/>
    </font>
    <font>
      <sz val="11"/>
      <name val="Arial"/>
      <family val="2"/>
    </font>
    <font>
      <sz val="10"/>
      <name val="Calibri Light"/>
      <family val="2"/>
      <scheme val="major"/>
    </font>
    <font>
      <b/>
      <sz val="11"/>
      <color theme="1"/>
      <name val="Arial"/>
      <family val="2"/>
    </font>
    <font>
      <u/>
      <sz val="11"/>
      <name val="Arial"/>
      <family val="2"/>
    </font>
    <font>
      <b/>
      <sz val="10"/>
      <name val="Arial"/>
      <family val="2"/>
    </font>
    <font>
      <b/>
      <sz val="11"/>
      <name val="Calibri"/>
      <family val="2"/>
      <scheme val="minor"/>
    </font>
    <font>
      <u/>
      <sz val="11"/>
      <name val="Calibri"/>
      <family val="2"/>
    </font>
    <font>
      <u/>
      <sz val="11"/>
      <name val="Calibri"/>
      <family val="2"/>
      <scheme val="minor"/>
    </font>
    <font>
      <u/>
      <sz val="10"/>
      <name val="Arial"/>
      <family val="2"/>
    </font>
    <font>
      <sz val="12"/>
      <name val="Aptos"/>
    </font>
    <font>
      <b/>
      <sz val="12"/>
      <name val="Aptos"/>
    </font>
    <font>
      <b/>
      <sz val="11"/>
      <name val="Arial"/>
      <family val="2"/>
    </font>
  </fonts>
  <fills count="32">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9DFE0"/>
        <bgColor indexed="64"/>
      </patternFill>
    </fill>
    <fill>
      <patternFill patternType="solid">
        <fgColor rgb="FFF9DFE0"/>
        <bgColor rgb="FF000000"/>
      </patternFill>
    </fill>
    <fill>
      <patternFill patternType="solid">
        <fgColor theme="5" tint="0.79998168889431442"/>
        <bgColor indexed="64"/>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C6E0B4"/>
        <bgColor rgb="FF000000"/>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s>
  <cellStyleXfs count="6">
    <xf numFmtId="0" fontId="0" fillId="0" borderId="0"/>
    <xf numFmtId="0" fontId="4" fillId="0" borderId="0"/>
    <xf numFmtId="9" fontId="42" fillId="0" borderId="0" applyFont="0" applyFill="0" applyBorder="0" applyAlignment="0" applyProtection="0"/>
    <xf numFmtId="0" fontId="5" fillId="0" borderId="0"/>
    <xf numFmtId="0" fontId="60" fillId="0" borderId="0" applyNumberFormat="0" applyFill="0" applyBorder="0" applyAlignment="0" applyProtection="0"/>
    <xf numFmtId="0" fontId="60" fillId="0" borderId="0" applyNumberFormat="0" applyFill="0" applyBorder="0" applyAlignment="0" applyProtection="0"/>
  </cellStyleXfs>
  <cellXfs count="638">
    <xf numFmtId="0" fontId="0" fillId="0" borderId="0" xfId="0"/>
    <xf numFmtId="0" fontId="0" fillId="9" borderId="0" xfId="0" applyFill="1"/>
    <xf numFmtId="0" fontId="0" fillId="0" borderId="0" xfId="0" applyAlignment="1">
      <alignment horizontal="justify" vertical="top"/>
    </xf>
    <xf numFmtId="0" fontId="0" fillId="0" borderId="0" xfId="0" applyAlignment="1">
      <alignment horizontal="center" vertical="center"/>
    </xf>
    <xf numFmtId="0" fontId="17" fillId="12" borderId="15" xfId="0" applyFont="1" applyFill="1" applyBorder="1" applyAlignment="1" applyProtection="1">
      <alignment horizontal="center" vertical="center" wrapText="1"/>
      <protection locked="0"/>
    </xf>
    <xf numFmtId="0" fontId="21" fillId="2" borderId="15" xfId="0" applyFont="1" applyFill="1" applyBorder="1" applyAlignment="1" applyProtection="1">
      <alignment horizontal="center" vertical="center" wrapText="1"/>
      <protection locked="0"/>
    </xf>
    <xf numFmtId="0" fontId="23" fillId="8" borderId="15" xfId="0" applyFont="1" applyFill="1" applyBorder="1" applyAlignment="1" applyProtection="1">
      <alignment horizontal="center" vertical="center" wrapText="1"/>
      <protection locked="0"/>
    </xf>
    <xf numFmtId="0" fontId="21" fillId="8" borderId="15" xfId="0" applyFont="1" applyFill="1" applyBorder="1" applyAlignment="1" applyProtection="1">
      <alignment horizontal="center" vertical="center" wrapText="1"/>
      <protection locked="0"/>
    </xf>
    <xf numFmtId="0" fontId="21"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6" fillId="16" borderId="15" xfId="1" applyNumberFormat="1" applyFont="1" applyFill="1" applyBorder="1" applyAlignment="1" applyProtection="1">
      <alignment horizontal="right" vertical="center" wrapText="1"/>
      <protection hidden="1"/>
    </xf>
    <xf numFmtId="0" fontId="26" fillId="11" borderId="18" xfId="0" applyFont="1" applyFill="1" applyBorder="1" applyAlignment="1">
      <alignment vertical="top" wrapText="1"/>
    </xf>
    <xf numFmtId="0" fontId="26" fillId="10" borderId="19" xfId="0" applyFont="1" applyFill="1" applyBorder="1" applyAlignment="1">
      <alignment vertical="top" wrapText="1"/>
    </xf>
    <xf numFmtId="0" fontId="26" fillId="11" borderId="19" xfId="0" applyFont="1" applyFill="1" applyBorder="1" applyAlignment="1">
      <alignment vertical="top" wrapText="1"/>
    </xf>
    <xf numFmtId="0" fontId="26" fillId="17" borderId="20" xfId="0" applyFont="1" applyFill="1" applyBorder="1" applyAlignment="1">
      <alignment vertical="top" wrapText="1"/>
    </xf>
    <xf numFmtId="0" fontId="26" fillId="10" borderId="20" xfId="0" applyFont="1" applyFill="1" applyBorder="1" applyAlignment="1">
      <alignment vertical="top" wrapText="1"/>
    </xf>
    <xf numFmtId="0" fontId="26"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7"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8"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9"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30"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1" fillId="0" borderId="0" xfId="0" applyFont="1"/>
    <xf numFmtId="0" fontId="31" fillId="9" borderId="15" xfId="0" applyFont="1" applyFill="1" applyBorder="1" applyAlignment="1">
      <alignment vertical="center"/>
    </xf>
    <xf numFmtId="0" fontId="32" fillId="0" borderId="11" xfId="0" applyFont="1" applyBorder="1" applyAlignment="1">
      <alignment horizontal="center" vertical="center"/>
    </xf>
    <xf numFmtId="0" fontId="32" fillId="0" borderId="11" xfId="0" applyFont="1" applyBorder="1" applyAlignment="1">
      <alignment horizontal="center" vertical="center" wrapText="1"/>
    </xf>
    <xf numFmtId="0" fontId="33" fillId="0" borderId="11" xfId="0" applyFont="1" applyBorder="1" applyAlignment="1">
      <alignment horizontal="center" vertical="center"/>
    </xf>
    <xf numFmtId="0" fontId="31"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1" fillId="0" borderId="15" xfId="0" applyFont="1" applyBorder="1" applyAlignment="1">
      <alignment horizontal="center" vertical="center" wrapText="1"/>
    </xf>
    <xf numFmtId="0" fontId="35" fillId="0" borderId="15" xfId="0" applyFont="1" applyBorder="1" applyAlignment="1">
      <alignment horizontal="center" vertical="center"/>
    </xf>
    <xf numFmtId="0" fontId="0" fillId="9" borderId="15" xfId="0" applyFill="1" applyBorder="1" applyAlignment="1">
      <alignment horizontal="center" vertical="center"/>
    </xf>
    <xf numFmtId="0" fontId="31" fillId="0" borderId="15" xfId="0" applyFont="1" applyBorder="1" applyAlignment="1">
      <alignment horizontal="justify" vertical="center" wrapText="1"/>
    </xf>
    <xf numFmtId="0" fontId="0" fillId="0" borderId="13" xfId="0" applyBorder="1" applyAlignment="1">
      <alignment horizontal="center" vertical="center"/>
    </xf>
    <xf numFmtId="0" fontId="31" fillId="9" borderId="15" xfId="0" applyFont="1" applyFill="1" applyBorder="1" applyAlignment="1">
      <alignment horizontal="center" vertical="center"/>
    </xf>
    <xf numFmtId="0" fontId="31" fillId="9" borderId="15" xfId="0" applyFont="1" applyFill="1" applyBorder="1"/>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1" fillId="9" borderId="15" xfId="0" applyFont="1" applyFill="1" applyBorder="1" applyAlignment="1">
      <alignment horizontal="justify" vertical="top" wrapText="1"/>
    </xf>
    <xf numFmtId="0" fontId="31" fillId="9" borderId="15" xfId="0" applyFont="1" applyFill="1" applyBorder="1" applyAlignment="1">
      <alignment horizontal="justify" vertical="center"/>
    </xf>
    <xf numFmtId="0" fontId="31" fillId="9" borderId="15" xfId="0" applyFont="1" applyFill="1" applyBorder="1" applyAlignment="1">
      <alignment horizontal="justify" vertical="center" wrapText="1"/>
    </xf>
    <xf numFmtId="0" fontId="32" fillId="9" borderId="15" xfId="0" applyFont="1" applyFill="1" applyBorder="1" applyAlignment="1">
      <alignment horizontal="center" vertical="center" wrapText="1"/>
    </xf>
    <xf numFmtId="0" fontId="32" fillId="9" borderId="15" xfId="0" applyFont="1" applyFill="1" applyBorder="1" applyAlignment="1">
      <alignment vertical="center" wrapText="1"/>
    </xf>
    <xf numFmtId="0" fontId="35" fillId="0" borderId="15" xfId="0" applyFont="1" applyBorder="1" applyAlignment="1">
      <alignment horizontal="justify" vertical="center" wrapText="1"/>
    </xf>
    <xf numFmtId="0" fontId="35" fillId="0" borderId="15" xfId="0" applyFont="1" applyBorder="1" applyAlignment="1">
      <alignment horizontal="center" vertical="center" wrapText="1"/>
    </xf>
    <xf numFmtId="0" fontId="32" fillId="22" borderId="15" xfId="0" applyFont="1" applyFill="1" applyBorder="1" applyAlignment="1">
      <alignment horizontal="center" vertical="center" wrapText="1"/>
    </xf>
    <xf numFmtId="0" fontId="32" fillId="22" borderId="11" xfId="0" applyFont="1" applyFill="1" applyBorder="1" applyAlignment="1">
      <alignment horizontal="center" vertical="center" wrapText="1"/>
    </xf>
    <xf numFmtId="0" fontId="32" fillId="22" borderId="11" xfId="0" applyFont="1" applyFill="1" applyBorder="1" applyAlignment="1">
      <alignment horizontal="center" vertical="center"/>
    </xf>
    <xf numFmtId="0" fontId="31" fillId="9" borderId="15" xfId="0" applyFont="1" applyFill="1" applyBorder="1" applyAlignment="1">
      <alignment horizontal="left" vertical="center" wrapText="1"/>
    </xf>
    <xf numFmtId="0" fontId="33" fillId="0" borderId="15" xfId="0" applyFont="1" applyBorder="1" applyAlignment="1">
      <alignment vertical="center" wrapText="1"/>
    </xf>
    <xf numFmtId="0" fontId="33" fillId="0" borderId="13" xfId="0" applyFont="1" applyBorder="1" applyAlignment="1">
      <alignment vertical="center" wrapText="1"/>
    </xf>
    <xf numFmtId="0" fontId="33" fillId="0" borderId="11" xfId="0" applyFont="1" applyBorder="1" applyAlignment="1">
      <alignment vertical="center" wrapText="1"/>
    </xf>
    <xf numFmtId="0" fontId="33" fillId="0" borderId="11" xfId="0" applyFont="1" applyBorder="1" applyAlignment="1">
      <alignment vertical="center"/>
    </xf>
    <xf numFmtId="0" fontId="33" fillId="0" borderId="15" xfId="0" applyFont="1" applyBorder="1" applyAlignment="1">
      <alignment vertical="center"/>
    </xf>
    <xf numFmtId="0" fontId="33" fillId="0" borderId="8" xfId="0" applyFont="1" applyBorder="1" applyAlignment="1">
      <alignment vertical="center" wrapText="1"/>
    </xf>
    <xf numFmtId="0" fontId="33" fillId="0" borderId="8" xfId="0" applyFont="1" applyBorder="1" applyAlignment="1">
      <alignment vertical="center"/>
    </xf>
    <xf numFmtId="0" fontId="33"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3" fillId="0" borderId="15" xfId="0" applyFont="1" applyBorder="1" applyAlignment="1">
      <alignment horizontal="justify" vertical="center" wrapText="1"/>
    </xf>
    <xf numFmtId="0" fontId="0" fillId="0" borderId="15" xfId="0" applyBorder="1" applyAlignment="1">
      <alignment horizontal="center" wrapText="1"/>
    </xf>
    <xf numFmtId="0" fontId="33" fillId="0" borderId="15" xfId="0" applyFont="1" applyBorder="1" applyAlignment="1">
      <alignment horizontal="justify" vertical="center"/>
    </xf>
    <xf numFmtId="0" fontId="0" fillId="9" borderId="15" xfId="0" applyFill="1" applyBorder="1" applyAlignment="1">
      <alignment horizontal="justify" vertical="center"/>
    </xf>
    <xf numFmtId="0" fontId="34" fillId="23" borderId="15" xfId="0" applyFont="1" applyFill="1" applyBorder="1" applyAlignment="1">
      <alignment horizontal="center" vertical="center"/>
    </xf>
    <xf numFmtId="0" fontId="0" fillId="0" borderId="9" xfId="0" applyBorder="1" applyAlignment="1">
      <alignment horizontal="justify" vertical="center"/>
    </xf>
    <xf numFmtId="0" fontId="33" fillId="0" borderId="11" xfId="0" applyFont="1" applyBorder="1" applyAlignment="1">
      <alignment horizontal="justify" vertical="top" wrapText="1"/>
    </xf>
    <xf numFmtId="0" fontId="33" fillId="0" borderId="8" xfId="0" applyFont="1" applyBorder="1" applyAlignment="1">
      <alignment horizontal="justify" vertical="top" wrapText="1"/>
    </xf>
    <xf numFmtId="0" fontId="34"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3" fillId="9" borderId="15" xfId="0" applyFont="1" applyFill="1" applyBorder="1" applyAlignment="1">
      <alignment horizontal="justify" vertical="center" wrapText="1"/>
    </xf>
    <xf numFmtId="0" fontId="35" fillId="0" borderId="13" xfId="0" applyFont="1" applyBorder="1" applyAlignment="1">
      <alignment horizontal="center" vertical="center"/>
    </xf>
    <xf numFmtId="0" fontId="31" fillId="23" borderId="13" xfId="0" applyFont="1" applyFill="1" applyBorder="1" applyAlignment="1">
      <alignment horizontal="justify" vertical="center" wrapText="1"/>
    </xf>
    <xf numFmtId="0" fontId="31" fillId="0" borderId="13" xfId="0" applyFont="1" applyBorder="1" applyAlignment="1">
      <alignment horizontal="justify" vertical="center" wrapText="1"/>
    </xf>
    <xf numFmtId="0" fontId="33" fillId="0" borderId="8" xfId="0" applyFont="1" applyBorder="1" applyAlignment="1">
      <alignment horizontal="center" vertical="center"/>
    </xf>
    <xf numFmtId="0" fontId="0" fillId="9" borderId="15" xfId="0" applyFill="1" applyBorder="1" applyAlignment="1">
      <alignment horizontal="justify" vertical="top" wrapText="1"/>
    </xf>
    <xf numFmtId="0" fontId="31" fillId="0" borderId="13" xfId="0" applyFont="1" applyBorder="1" applyAlignment="1">
      <alignment horizontal="center" vertical="center"/>
    </xf>
    <xf numFmtId="0" fontId="31"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1" fillId="9" borderId="13" xfId="0" applyFont="1" applyFill="1" applyBorder="1" applyAlignment="1">
      <alignment horizontal="justify" vertical="top" wrapText="1"/>
    </xf>
    <xf numFmtId="0" fontId="33" fillId="9" borderId="15" xfId="0" applyFont="1" applyFill="1" applyBorder="1" applyAlignment="1">
      <alignment horizontal="justify" vertical="top" wrapText="1"/>
    </xf>
    <xf numFmtId="0" fontId="32" fillId="24" borderId="11" xfId="0" applyFont="1" applyFill="1" applyBorder="1" applyAlignment="1">
      <alignment horizontal="justify" vertical="top" wrapText="1"/>
    </xf>
    <xf numFmtId="0" fontId="33" fillId="9" borderId="11" xfId="0" applyFont="1" applyFill="1" applyBorder="1" applyAlignment="1">
      <alignment horizontal="justify" vertical="top" wrapText="1"/>
    </xf>
    <xf numFmtId="0" fontId="33" fillId="9" borderId="8" xfId="0" applyFont="1" applyFill="1" applyBorder="1" applyAlignment="1">
      <alignment horizontal="justify" vertical="top" wrapText="1"/>
    </xf>
    <xf numFmtId="0" fontId="33" fillId="9" borderId="15" xfId="0" applyFont="1" applyFill="1" applyBorder="1" applyAlignment="1">
      <alignment horizontal="justify" vertical="top"/>
    </xf>
    <xf numFmtId="0" fontId="33" fillId="9" borderId="0" xfId="0" applyFont="1" applyFill="1" applyAlignment="1">
      <alignment horizontal="justify" vertical="top" wrapText="1"/>
    </xf>
    <xf numFmtId="0" fontId="0" fillId="0" borderId="15" xfId="0" quotePrefix="1" applyBorder="1"/>
    <xf numFmtId="0" fontId="33" fillId="0" borderId="11" xfId="0" applyFont="1" applyBorder="1" applyAlignment="1">
      <alignment horizontal="center" vertical="center" wrapText="1"/>
    </xf>
    <xf numFmtId="0" fontId="32" fillId="9" borderId="15" xfId="0" applyFont="1" applyFill="1" applyBorder="1" applyAlignment="1">
      <alignment horizontal="justify" vertical="center" wrapText="1"/>
    </xf>
    <xf numFmtId="0" fontId="32" fillId="22" borderId="11" xfId="0" applyFont="1" applyFill="1" applyBorder="1" applyAlignment="1">
      <alignment horizontal="justify" vertical="center" wrapText="1"/>
    </xf>
    <xf numFmtId="0" fontId="33" fillId="0" borderId="11" xfId="0" applyFont="1" applyBorder="1" applyAlignment="1">
      <alignment horizontal="justify" vertical="center" wrapText="1"/>
    </xf>
    <xf numFmtId="0" fontId="33" fillId="0" borderId="8" xfId="0" applyFont="1" applyBorder="1" applyAlignment="1">
      <alignment horizontal="justify" vertical="center" wrapText="1"/>
    </xf>
    <xf numFmtId="0" fontId="33" fillId="0" borderId="0" xfId="0" applyFont="1" applyAlignment="1">
      <alignment horizontal="justify" vertical="center" wrapText="1"/>
    </xf>
    <xf numFmtId="0" fontId="0" fillId="0" borderId="1" xfId="0" applyBorder="1"/>
    <xf numFmtId="0" fontId="0" fillId="0" borderId="2" xfId="0" applyBorder="1"/>
    <xf numFmtId="0" fontId="0" fillId="0" borderId="3" xfId="0" applyBorder="1"/>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0" fillId="0" borderId="2" xfId="0" applyBorder="1" applyAlignment="1">
      <alignment horizontal="center" vertical="center"/>
    </xf>
    <xf numFmtId="0" fontId="0" fillId="0" borderId="4" xfId="0" applyBorder="1"/>
    <xf numFmtId="0" fontId="0" fillId="0" borderId="5" xfId="0" applyBorder="1"/>
    <xf numFmtId="0" fontId="43" fillId="0" borderId="4" xfId="0" applyFont="1" applyBorder="1" applyAlignment="1">
      <alignment horizontal="center" vertical="center"/>
    </xf>
    <xf numFmtId="0" fontId="43" fillId="0" borderId="0" xfId="0" applyFont="1" applyAlignment="1">
      <alignment horizontal="center" vertical="center"/>
    </xf>
    <xf numFmtId="0" fontId="0" fillId="0" borderId="6" xfId="0" applyBorder="1"/>
    <xf numFmtId="0" fontId="0" fillId="0" borderId="7" xfId="0" applyBorder="1"/>
    <xf numFmtId="0" fontId="44" fillId="0" borderId="0" xfId="0" applyFont="1" applyAlignment="1">
      <alignment vertical="center" wrapText="1"/>
    </xf>
    <xf numFmtId="0" fontId="44" fillId="0" borderId="0" xfId="0" applyFont="1" applyAlignment="1">
      <alignment horizontal="center" vertical="center" wrapText="1"/>
    </xf>
    <xf numFmtId="0" fontId="45" fillId="6" borderId="15" xfId="0" applyFont="1" applyFill="1" applyBorder="1" applyAlignment="1" applyProtection="1">
      <alignment horizontal="center" vertical="center" wrapText="1"/>
      <protection locked="0"/>
    </xf>
    <xf numFmtId="0" fontId="45" fillId="7" borderId="14" xfId="0" applyFont="1" applyFill="1" applyBorder="1" applyAlignment="1" applyProtection="1">
      <alignment horizontal="center" vertical="center" wrapText="1"/>
      <protection locked="0"/>
    </xf>
    <xf numFmtId="0" fontId="4" fillId="9" borderId="15" xfId="0" applyFont="1" applyFill="1" applyBorder="1" applyAlignment="1">
      <alignment horizontal="center" vertical="center"/>
    </xf>
    <xf numFmtId="0" fontId="0" fillId="9" borderId="0" xfId="0" applyFill="1" applyAlignment="1">
      <alignment horizontal="center" vertical="center"/>
    </xf>
    <xf numFmtId="0" fontId="0" fillId="9" borderId="0" xfId="0" applyFill="1" applyAlignment="1">
      <alignment horizontal="justify" vertical="top"/>
    </xf>
    <xf numFmtId="9" fontId="0" fillId="9" borderId="0" xfId="2" applyFont="1" applyFill="1"/>
    <xf numFmtId="9" fontId="0" fillId="0" borderId="0" xfId="2" applyFont="1"/>
    <xf numFmtId="0" fontId="0" fillId="25" borderId="0" xfId="0" applyFill="1"/>
    <xf numFmtId="0" fontId="48" fillId="9" borderId="15" xfId="0" applyFont="1" applyFill="1" applyBorder="1" applyAlignment="1">
      <alignment horizontal="center" vertical="center"/>
    </xf>
    <xf numFmtId="0" fontId="37" fillId="0" borderId="11" xfId="0" applyFont="1" applyBorder="1" applyAlignment="1">
      <alignment horizontal="center" vertical="center"/>
    </xf>
    <xf numFmtId="0" fontId="21" fillId="6" borderId="15"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protection locked="0"/>
    </xf>
    <xf numFmtId="0" fontId="33" fillId="9" borderId="15" xfId="0" applyFont="1" applyFill="1" applyBorder="1" applyAlignment="1">
      <alignment horizontal="justify" vertical="center"/>
    </xf>
    <xf numFmtId="0" fontId="34"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4" fillId="10" borderId="15" xfId="0" applyFont="1" applyFill="1" applyBorder="1" applyAlignment="1">
      <alignment vertical="center" wrapText="1"/>
    </xf>
    <xf numFmtId="0" fontId="0" fillId="10" borderId="15" xfId="0" applyFill="1" applyBorder="1"/>
    <xf numFmtId="0" fontId="39" fillId="22" borderId="11" xfId="0" applyFont="1" applyFill="1" applyBorder="1" applyAlignment="1">
      <alignment horizontal="center" vertical="center"/>
    </xf>
    <xf numFmtId="0" fontId="31" fillId="22" borderId="11" xfId="0" applyFont="1" applyFill="1" applyBorder="1" applyAlignment="1">
      <alignment horizontal="center" vertical="center"/>
    </xf>
    <xf numFmtId="0" fontId="31" fillId="22" borderId="11" xfId="0" applyFont="1" applyFill="1" applyBorder="1" applyAlignment="1">
      <alignment horizontal="justify" vertical="center" wrapText="1"/>
    </xf>
    <xf numFmtId="0" fontId="33" fillId="0" borderId="15" xfId="0" applyFont="1" applyBorder="1" applyAlignment="1">
      <alignment horizontal="center" vertical="center"/>
    </xf>
    <xf numFmtId="0" fontId="33" fillId="0" borderId="15" xfId="0" applyFont="1" applyBorder="1" applyAlignment="1">
      <alignment horizontal="center" vertical="center" wrapText="1"/>
    </xf>
    <xf numFmtId="0" fontId="50" fillId="0" borderId="15" xfId="0" applyFont="1" applyBorder="1" applyAlignment="1">
      <alignment horizontal="center" vertical="center"/>
    </xf>
    <xf numFmtId="0" fontId="18" fillId="12" borderId="15" xfId="0" applyFont="1" applyFill="1" applyBorder="1" applyAlignment="1" applyProtection="1">
      <alignment horizontal="center" vertical="center" wrapText="1"/>
      <protection locked="0"/>
    </xf>
    <xf numFmtId="0" fontId="31" fillId="22" borderId="15" xfId="0" applyFont="1" applyFill="1" applyBorder="1" applyAlignment="1">
      <alignment horizontal="center" vertical="center" wrapText="1"/>
    </xf>
    <xf numFmtId="0" fontId="0" fillId="0" borderId="13" xfId="0" applyBorder="1"/>
    <xf numFmtId="0" fontId="31" fillId="22" borderId="15" xfId="0" applyFont="1" applyFill="1" applyBorder="1" applyAlignment="1">
      <alignment horizontal="justify" vertical="center" wrapText="1"/>
    </xf>
    <xf numFmtId="0" fontId="34" fillId="0" borderId="11" xfId="0" applyFont="1" applyBorder="1" applyAlignment="1">
      <alignment vertical="center"/>
    </xf>
    <xf numFmtId="0" fontId="0" fillId="0" borderId="13" xfId="0" applyBorder="1" applyAlignment="1">
      <alignment vertical="center" wrapText="1"/>
    </xf>
    <xf numFmtId="0" fontId="34" fillId="0" borderId="13" xfId="0" applyFont="1" applyBorder="1" applyAlignment="1">
      <alignment vertical="center" wrapText="1"/>
    </xf>
    <xf numFmtId="0" fontId="34" fillId="0" borderId="8" xfId="0" applyFont="1" applyBorder="1" applyAlignment="1">
      <alignment vertical="center"/>
    </xf>
    <xf numFmtId="0" fontId="34" fillId="0" borderId="15" xfId="0" applyFont="1" applyBorder="1" applyAlignment="1">
      <alignment vertical="center"/>
    </xf>
    <xf numFmtId="0" fontId="34" fillId="0" borderId="9" xfId="0" applyFont="1" applyBorder="1" applyAlignment="1">
      <alignment vertical="center"/>
    </xf>
    <xf numFmtId="0" fontId="34" fillId="0" borderId="15" xfId="0" applyFont="1" applyBorder="1" applyAlignment="1">
      <alignment horizontal="center" vertical="center"/>
    </xf>
    <xf numFmtId="0" fontId="34" fillId="0" borderId="21" xfId="0" applyFont="1" applyBorder="1" applyAlignment="1">
      <alignment vertical="center"/>
    </xf>
    <xf numFmtId="0" fontId="34" fillId="0" borderId="11" xfId="0" applyFont="1" applyBorder="1" applyAlignment="1">
      <alignment horizontal="center" vertical="center" wrapText="1"/>
    </xf>
    <xf numFmtId="0" fontId="34" fillId="0" borderId="15" xfId="0" applyFont="1" applyBorder="1" applyAlignment="1">
      <alignment horizontal="justify" vertical="center" wrapText="1"/>
    </xf>
    <xf numFmtId="0" fontId="31" fillId="22" borderId="15" xfId="0" applyFont="1" applyFill="1" applyBorder="1" applyAlignment="1">
      <alignment horizontal="justify" vertical="center"/>
    </xf>
    <xf numFmtId="0" fontId="46" fillId="0" borderId="15" xfId="0" applyFont="1" applyBorder="1" applyAlignment="1">
      <alignment horizontal="justify" vertical="center" wrapText="1"/>
    </xf>
    <xf numFmtId="0" fontId="46" fillId="0" borderId="12" xfId="0" applyFont="1" applyBorder="1" applyAlignment="1">
      <alignment horizontal="center" vertical="center" wrapText="1"/>
    </xf>
    <xf numFmtId="0" fontId="46" fillId="0" borderId="13" xfId="0" applyFont="1" applyBorder="1" applyAlignment="1">
      <alignment horizontal="center" vertical="center" wrapText="1"/>
    </xf>
    <xf numFmtId="0" fontId="0" fillId="0" borderId="6" xfId="0" applyBorder="1" applyAlignment="1">
      <alignment horizontal="justify" vertical="center"/>
    </xf>
    <xf numFmtId="0" fontId="46"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52" fillId="0" borderId="13" xfId="0" applyFont="1" applyBorder="1" applyAlignment="1">
      <alignment horizontal="center" vertical="center" wrapText="1"/>
    </xf>
    <xf numFmtId="0" fontId="52" fillId="0" borderId="15" xfId="0" applyFont="1" applyBorder="1" applyAlignment="1">
      <alignment horizontal="center" vertical="center"/>
    </xf>
    <xf numFmtId="0" fontId="52" fillId="0" borderId="15" xfId="0" applyFont="1" applyBorder="1" applyAlignment="1">
      <alignment horizontal="center" vertical="center" wrapText="1"/>
    </xf>
    <xf numFmtId="0" fontId="54" fillId="22" borderId="15" xfId="0" applyFont="1" applyFill="1" applyBorder="1" applyAlignment="1">
      <alignment horizontal="center" vertical="center" wrapText="1"/>
    </xf>
    <xf numFmtId="0" fontId="52"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52" fillId="0" borderId="0" xfId="0" applyFont="1"/>
    <xf numFmtId="0" fontId="52" fillId="9" borderId="15" xfId="0" applyFont="1" applyFill="1" applyBorder="1" applyAlignment="1">
      <alignment horizontal="center" vertical="center" wrapText="1"/>
    </xf>
    <xf numFmtId="0" fontId="56" fillId="9" borderId="15" xfId="0" applyFont="1" applyFill="1" applyBorder="1" applyAlignment="1">
      <alignment horizontal="center" vertical="center" wrapText="1"/>
    </xf>
    <xf numFmtId="0" fontId="56" fillId="0" borderId="11" xfId="0" applyFont="1" applyBorder="1" applyAlignment="1">
      <alignment horizontal="center" vertical="center"/>
    </xf>
    <xf numFmtId="0" fontId="56" fillId="0" borderId="11" xfId="0" applyFont="1" applyBorder="1" applyAlignment="1">
      <alignment horizontal="center" vertical="center" wrapText="1"/>
    </xf>
    <xf numFmtId="0" fontId="54" fillId="9" borderId="15" xfId="0" applyFont="1" applyFill="1" applyBorder="1" applyAlignment="1">
      <alignment horizontal="center" vertical="center"/>
    </xf>
    <xf numFmtId="0" fontId="15" fillId="9" borderId="15" xfId="0" applyFont="1" applyFill="1" applyBorder="1" applyAlignment="1">
      <alignment horizontal="center" vertical="center" wrapText="1"/>
    </xf>
    <xf numFmtId="0" fontId="57" fillId="9" borderId="15" xfId="0" applyFont="1" applyFill="1" applyBorder="1" applyAlignment="1">
      <alignment horizontal="center" vertical="center" wrapText="1"/>
    </xf>
    <xf numFmtId="0" fontId="53" fillId="9" borderId="15" xfId="0" applyFont="1" applyFill="1" applyBorder="1" applyAlignment="1">
      <alignment horizontal="center" vertical="center" wrapText="1"/>
    </xf>
    <xf numFmtId="0" fontId="54" fillId="9" borderId="15" xfId="0" applyFont="1" applyFill="1" applyBorder="1" applyAlignment="1">
      <alignment horizontal="center" vertical="center" wrapText="1"/>
    </xf>
    <xf numFmtId="0" fontId="55" fillId="0" borderId="11" xfId="0" applyFont="1" applyBorder="1" applyAlignment="1">
      <alignment horizontal="center" vertical="center" wrapText="1"/>
    </xf>
    <xf numFmtId="0" fontId="55" fillId="0" borderId="11" xfId="0" applyFont="1" applyBorder="1" applyAlignment="1">
      <alignment horizontal="center" vertical="center"/>
    </xf>
    <xf numFmtId="0" fontId="56" fillId="0" borderId="8" xfId="0" applyFont="1" applyBorder="1" applyAlignment="1">
      <alignment horizontal="center" vertical="center"/>
    </xf>
    <xf numFmtId="0" fontId="58" fillId="0" borderId="15" xfId="0" applyFont="1" applyBorder="1" applyAlignment="1">
      <alignment horizontal="center" vertical="center"/>
    </xf>
    <xf numFmtId="0" fontId="54" fillId="22" borderId="11" xfId="0" applyFont="1" applyFill="1" applyBorder="1" applyAlignment="1">
      <alignment horizontal="center" vertical="center" wrapText="1"/>
    </xf>
    <xf numFmtId="0" fontId="54" fillId="22" borderId="15" xfId="0" applyFont="1" applyFill="1" applyBorder="1" applyAlignment="1">
      <alignment horizontal="center" vertical="center"/>
    </xf>
    <xf numFmtId="0" fontId="45" fillId="28" borderId="15" xfId="0" applyFont="1" applyFill="1" applyBorder="1" applyAlignment="1" applyProtection="1">
      <alignment horizontal="center" vertical="center" wrapText="1"/>
      <protection locked="0"/>
    </xf>
    <xf numFmtId="0" fontId="52" fillId="0" borderId="8" xfId="0" applyFont="1" applyBorder="1" applyAlignment="1">
      <alignment horizontal="center" vertical="center" wrapText="1"/>
    </xf>
    <xf numFmtId="0" fontId="55" fillId="0" borderId="8" xfId="0" applyFont="1" applyBorder="1" applyAlignment="1">
      <alignment horizontal="center" vertical="center" wrapText="1"/>
    </xf>
    <xf numFmtId="0" fontId="52" fillId="0" borderId="0" xfId="0" applyFont="1" applyAlignment="1">
      <alignment horizontal="center" vertical="center" wrapText="1"/>
    </xf>
    <xf numFmtId="0" fontId="38" fillId="28" borderId="15" xfId="0" applyFont="1" applyFill="1" applyBorder="1" applyAlignment="1" applyProtection="1">
      <alignment horizontal="center" vertical="center" wrapText="1"/>
      <protection locked="0"/>
    </xf>
    <xf numFmtId="0" fontId="62" fillId="9" borderId="15" xfId="0" applyFont="1" applyFill="1" applyBorder="1" applyAlignment="1">
      <alignment horizontal="center" vertical="center" wrapText="1"/>
    </xf>
    <xf numFmtId="0" fontId="62" fillId="9" borderId="15" xfId="0" applyFont="1" applyFill="1" applyBorder="1" applyAlignment="1">
      <alignment horizontal="center" vertical="center"/>
    </xf>
    <xf numFmtId="0" fontId="31" fillId="22" borderId="5" xfId="0" applyFont="1" applyFill="1" applyBorder="1" applyAlignment="1">
      <alignment horizontal="center" vertical="center" wrapText="1"/>
    </xf>
    <xf numFmtId="0" fontId="31" fillId="30" borderId="14" xfId="0" applyFont="1" applyFill="1" applyBorder="1" applyAlignment="1">
      <alignment horizontal="center" vertical="center"/>
    </xf>
    <xf numFmtId="0" fontId="4" fillId="22" borderId="11" xfId="0" applyFont="1" applyFill="1" applyBorder="1" applyAlignment="1">
      <alignment horizontal="center" vertical="center" wrapText="1"/>
    </xf>
    <xf numFmtId="0" fontId="64" fillId="9" borderId="15" xfId="0" applyFont="1" applyFill="1" applyBorder="1" applyAlignment="1">
      <alignment horizontal="center" vertical="center" wrapText="1"/>
    </xf>
    <xf numFmtId="0" fontId="48" fillId="9" borderId="15" xfId="0" applyFont="1" applyFill="1" applyBorder="1" applyAlignment="1">
      <alignment horizontal="center" vertical="center" wrapText="1"/>
    </xf>
    <xf numFmtId="0" fontId="31" fillId="22" borderId="21" xfId="0" applyFont="1" applyFill="1" applyBorder="1" applyAlignment="1">
      <alignment horizontal="center" vertical="center" wrapText="1"/>
    </xf>
    <xf numFmtId="0" fontId="31" fillId="22" borderId="0" xfId="0" applyFont="1" applyFill="1" applyAlignment="1">
      <alignment horizontal="center" vertical="center" wrapText="1"/>
    </xf>
    <xf numFmtId="0" fontId="65" fillId="9" borderId="9" xfId="0" applyFont="1" applyFill="1" applyBorder="1" applyAlignment="1">
      <alignment horizontal="center" vertical="center"/>
    </xf>
    <xf numFmtId="0" fontId="48" fillId="0" borderId="15" xfId="0" applyFont="1" applyBorder="1" applyAlignment="1">
      <alignment horizontal="center" vertical="center"/>
    </xf>
    <xf numFmtId="0" fontId="52" fillId="9" borderId="13" xfId="0" applyFont="1" applyFill="1" applyBorder="1" applyAlignment="1">
      <alignment horizontal="center" vertical="center" wrapText="1"/>
    </xf>
    <xf numFmtId="0" fontId="52" fillId="22" borderId="15" xfId="0" applyFont="1" applyFill="1" applyBorder="1" applyAlignment="1">
      <alignment horizontal="center" vertical="center"/>
    </xf>
    <xf numFmtId="0" fontId="62" fillId="9" borderId="14" xfId="0" applyFont="1" applyFill="1" applyBorder="1" applyAlignment="1">
      <alignment horizontal="center" vertical="center" wrapText="1"/>
    </xf>
    <xf numFmtId="0" fontId="63" fillId="9" borderId="15" xfId="0" applyFont="1" applyFill="1" applyBorder="1" applyAlignment="1">
      <alignment horizontal="center" vertical="center" wrapText="1"/>
    </xf>
    <xf numFmtId="0" fontId="48" fillId="9" borderId="8" xfId="0" applyFont="1" applyFill="1" applyBorder="1" applyAlignment="1">
      <alignment horizontal="center" vertical="center" wrapText="1"/>
    </xf>
    <xf numFmtId="0" fontId="31" fillId="9"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31" fillId="23" borderId="13" xfId="0" applyFont="1" applyFill="1" applyBorder="1" applyAlignment="1">
      <alignment horizontal="center" vertical="center" wrapText="1"/>
    </xf>
    <xf numFmtId="0" fontId="61" fillId="9" borderId="15" xfId="0" applyFont="1" applyFill="1" applyBorder="1" applyAlignment="1">
      <alignment horizontal="center" vertical="center" wrapText="1"/>
    </xf>
    <xf numFmtId="0" fontId="56" fillId="0" borderId="15" xfId="0" applyFont="1" applyBorder="1" applyAlignment="1">
      <alignment horizontal="center" vertical="center" wrapText="1"/>
    </xf>
    <xf numFmtId="0" fontId="56" fillId="0" borderId="13" xfId="0" applyFont="1" applyBorder="1" applyAlignment="1">
      <alignment horizontal="center" vertical="center" wrapText="1"/>
    </xf>
    <xf numFmtId="0" fontId="32" fillId="0" borderId="15"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21" xfId="0" applyFont="1" applyBorder="1" applyAlignment="1">
      <alignment horizontal="center" vertical="center"/>
    </xf>
    <xf numFmtId="0" fontId="55" fillId="0" borderId="15" xfId="0" applyFont="1" applyBorder="1" applyAlignment="1">
      <alignment horizontal="center" vertical="center" wrapText="1"/>
    </xf>
    <xf numFmtId="0" fontId="61" fillId="22" borderId="15" xfId="0" applyFont="1" applyFill="1" applyBorder="1" applyAlignment="1">
      <alignment horizontal="justify" vertical="center"/>
    </xf>
    <xf numFmtId="0" fontId="66" fillId="6" borderId="15" xfId="0" applyFont="1" applyFill="1" applyBorder="1" applyAlignment="1" applyProtection="1">
      <alignment horizontal="center" vertical="center" wrapText="1"/>
      <protection locked="0"/>
    </xf>
    <xf numFmtId="0" fontId="66" fillId="2" borderId="12" xfId="0" applyFont="1" applyFill="1" applyBorder="1" applyAlignment="1" applyProtection="1">
      <alignment horizontal="center" vertical="center" wrapText="1"/>
      <protection locked="0"/>
    </xf>
    <xf numFmtId="0" fontId="66" fillId="2" borderId="4" xfId="0" applyFont="1" applyFill="1" applyBorder="1" applyAlignment="1" applyProtection="1">
      <alignment horizontal="center" vertical="center" wrapText="1"/>
      <protection locked="0"/>
    </xf>
    <xf numFmtId="0" fontId="66" fillId="8" borderId="12" xfId="0" applyFont="1" applyFill="1" applyBorder="1" applyAlignment="1" applyProtection="1">
      <alignment horizontal="center" vertical="center" wrapText="1"/>
      <protection locked="0"/>
    </xf>
    <xf numFmtId="0" fontId="66" fillId="28" borderId="12" xfId="0" applyFont="1" applyFill="1" applyBorder="1" applyAlignment="1" applyProtection="1">
      <alignment horizontal="center" vertical="center" wrapText="1"/>
      <protection locked="0"/>
    </xf>
    <xf numFmtId="0" fontId="66" fillId="28" borderId="4" xfId="0" applyFont="1" applyFill="1" applyBorder="1" applyAlignment="1" applyProtection="1">
      <alignment horizontal="center" vertical="center" wrapText="1"/>
      <protection locked="0"/>
    </xf>
    <xf numFmtId="0" fontId="66" fillId="6" borderId="15" xfId="0" applyFont="1" applyFill="1" applyBorder="1" applyAlignment="1" applyProtection="1">
      <alignment vertical="center" wrapText="1"/>
      <protection locked="0"/>
    </xf>
    <xf numFmtId="0" fontId="66" fillId="7" borderId="14" xfId="0" applyFont="1" applyFill="1" applyBorder="1" applyAlignment="1" applyProtection="1">
      <alignment horizontal="center" vertical="center" wrapText="1"/>
      <protection locked="0"/>
    </xf>
    <xf numFmtId="0" fontId="66" fillId="7" borderId="14" xfId="0" applyFont="1" applyFill="1" applyBorder="1" applyAlignment="1" applyProtection="1">
      <alignment horizontal="justify" vertical="center" wrapText="1"/>
      <protection locked="0"/>
    </xf>
    <xf numFmtId="0" fontId="48" fillId="9" borderId="21" xfId="0" applyFont="1" applyFill="1" applyBorder="1"/>
    <xf numFmtId="0" fontId="15" fillId="0" borderId="13" xfId="0" applyFont="1" applyBorder="1" applyAlignment="1">
      <alignment horizontal="justify" vertical="center" wrapText="1"/>
    </xf>
    <xf numFmtId="0" fontId="48" fillId="9" borderId="13" xfId="0" applyFont="1" applyFill="1" applyBorder="1" applyAlignment="1">
      <alignment horizontal="center" vertical="center"/>
    </xf>
    <xf numFmtId="0" fontId="48" fillId="9" borderId="11" xfId="0" applyFont="1" applyFill="1" applyBorder="1" applyAlignment="1">
      <alignment horizontal="justify" vertical="center" wrapText="1"/>
    </xf>
    <xf numFmtId="0" fontId="64" fillId="24" borderId="15" xfId="0" applyFont="1" applyFill="1" applyBorder="1" applyAlignment="1">
      <alignment horizontal="center" vertical="center"/>
    </xf>
    <xf numFmtId="0" fontId="48" fillId="9" borderId="23" xfId="0" applyFont="1" applyFill="1" applyBorder="1"/>
    <xf numFmtId="0" fontId="66" fillId="4" borderId="10" xfId="0" applyFont="1" applyFill="1" applyBorder="1" applyAlignment="1" applyProtection="1">
      <alignment horizontal="center" vertical="center"/>
      <protection locked="0"/>
    </xf>
    <xf numFmtId="0" fontId="66" fillId="2" borderId="12" xfId="0" applyFont="1" applyFill="1" applyBorder="1" applyAlignment="1" applyProtection="1">
      <alignment vertical="center"/>
      <protection locked="0"/>
    </xf>
    <xf numFmtId="0" fontId="66" fillId="2" borderId="12" xfId="0" applyFont="1" applyFill="1" applyBorder="1" applyAlignment="1" applyProtection="1">
      <alignment horizontal="center" vertical="center"/>
      <protection locked="0"/>
    </xf>
    <xf numFmtId="0" fontId="66" fillId="3" borderId="12" xfId="0" applyFont="1" applyFill="1" applyBorder="1" applyAlignment="1" applyProtection="1">
      <alignment vertical="center"/>
      <protection locked="0"/>
    </xf>
    <xf numFmtId="0" fontId="66" fillId="3" borderId="4" xfId="0" applyFont="1" applyFill="1" applyBorder="1" applyAlignment="1" applyProtection="1">
      <alignment horizontal="center" vertical="center"/>
      <protection locked="0"/>
    </xf>
    <xf numFmtId="0" fontId="66" fillId="6" borderId="9" xfId="0" applyFont="1" applyFill="1" applyBorder="1" applyAlignment="1" applyProtection="1">
      <alignment vertical="center" wrapText="1"/>
      <protection locked="0"/>
    </xf>
    <xf numFmtId="0" fontId="48" fillId="0" borderId="15" xfId="0" applyFont="1" applyBorder="1" applyAlignment="1" applyProtection="1">
      <alignment horizontal="justify" vertical="center" wrapText="1"/>
      <protection hidden="1"/>
    </xf>
    <xf numFmtId="0" fontId="48" fillId="0" borderId="15" xfId="0" applyFont="1" applyBorder="1" applyAlignment="1">
      <alignment horizontal="justify" vertical="center" wrapText="1"/>
    </xf>
    <xf numFmtId="0" fontId="48" fillId="9" borderId="15" xfId="3" applyFont="1" applyFill="1" applyBorder="1" applyAlignment="1" applyProtection="1">
      <alignment horizontal="justify" vertical="center"/>
      <protection locked="0"/>
    </xf>
    <xf numFmtId="0" fontId="48" fillId="0" borderId="8" xfId="0" applyFont="1" applyBorder="1" applyAlignment="1">
      <alignment horizontal="center" vertical="center" wrapText="1"/>
    </xf>
    <xf numFmtId="0" fontId="48" fillId="0" borderId="8" xfId="0" applyFont="1" applyBorder="1" applyAlignment="1">
      <alignment horizontal="justify" vertical="center" wrapText="1"/>
    </xf>
    <xf numFmtId="0" fontId="48" fillId="0" borderId="15" xfId="3" applyFont="1" applyBorder="1" applyAlignment="1" applyProtection="1">
      <alignment horizontal="justify" vertical="center" wrapText="1"/>
      <protection locked="0"/>
    </xf>
    <xf numFmtId="0" fontId="48" fillId="9" borderId="15" xfId="0" applyFont="1" applyFill="1" applyBorder="1" applyAlignment="1">
      <alignment horizontal="justify" vertical="center" wrapText="1"/>
    </xf>
    <xf numFmtId="0" fontId="48" fillId="9" borderId="15" xfId="0" applyFont="1" applyFill="1" applyBorder="1" applyAlignment="1" applyProtection="1">
      <alignment horizontal="justify" vertical="center"/>
      <protection locked="0"/>
    </xf>
    <xf numFmtId="0" fontId="48" fillId="9" borderId="15" xfId="0" applyFont="1" applyFill="1" applyBorder="1" applyAlignment="1" applyProtection="1">
      <alignment horizontal="justify" vertical="center" wrapText="1"/>
      <protection locked="0"/>
    </xf>
    <xf numFmtId="9" fontId="48" fillId="0" borderId="15" xfId="2" applyFont="1" applyBorder="1" applyAlignment="1">
      <alignment horizontal="center" vertical="center"/>
    </xf>
    <xf numFmtId="9" fontId="48" fillId="0" borderId="15" xfId="2" applyFont="1" applyBorder="1" applyAlignment="1">
      <alignment horizontal="center" vertical="center" wrapText="1"/>
    </xf>
    <xf numFmtId="0" fontId="48" fillId="9" borderId="15" xfId="0" applyFont="1" applyFill="1" applyBorder="1" applyAlignment="1">
      <alignment horizontal="justify" vertical="center"/>
    </xf>
    <xf numFmtId="9" fontId="48" fillId="0" borderId="15" xfId="2" applyFont="1" applyFill="1" applyBorder="1" applyAlignment="1" applyProtection="1">
      <alignment horizontal="center" vertical="center" wrapText="1"/>
      <protection locked="0"/>
    </xf>
    <xf numFmtId="9" fontId="48" fillId="0" borderId="15" xfId="0" applyNumberFormat="1" applyFont="1" applyBorder="1" applyAlignment="1">
      <alignment horizontal="center" vertical="center"/>
    </xf>
    <xf numFmtId="0" fontId="48" fillId="11" borderId="15" xfId="0" applyFont="1" applyFill="1" applyBorder="1" applyAlignment="1">
      <alignment horizontal="center" vertical="center"/>
    </xf>
    <xf numFmtId="0" fontId="48" fillId="0" borderId="11" xfId="0" applyFont="1" applyBorder="1" applyAlignment="1">
      <alignment horizontal="justify" vertical="center" wrapText="1"/>
    </xf>
    <xf numFmtId="0" fontId="48" fillId="0" borderId="11" xfId="0" applyFont="1" applyBorder="1" applyAlignment="1">
      <alignment horizontal="center" vertical="center"/>
    </xf>
    <xf numFmtId="0" fontId="48" fillId="0" borderId="15" xfId="0" applyFont="1" applyBorder="1" applyAlignment="1">
      <alignment horizontal="justify" vertical="center"/>
    </xf>
    <xf numFmtId="0" fontId="64" fillId="0" borderId="15" xfId="0" applyFont="1" applyBorder="1" applyAlignment="1">
      <alignment horizontal="center" vertical="center"/>
    </xf>
    <xf numFmtId="0" fontId="64" fillId="9" borderId="15" xfId="0" applyFont="1" applyFill="1" applyBorder="1" applyAlignment="1">
      <alignment horizontal="center" vertical="center"/>
    </xf>
    <xf numFmtId="14" fontId="48" fillId="9" borderId="15" xfId="0" applyNumberFormat="1" applyFont="1" applyFill="1" applyBorder="1" applyAlignment="1">
      <alignment horizontal="justify" vertical="center" wrapText="1"/>
    </xf>
    <xf numFmtId="0" fontId="64" fillId="9" borderId="11" xfId="0" applyFont="1" applyFill="1" applyBorder="1" applyAlignment="1">
      <alignment horizontal="justify" vertical="center" wrapText="1"/>
    </xf>
    <xf numFmtId="0" fontId="48" fillId="9" borderId="11" xfId="0" applyFont="1" applyFill="1" applyBorder="1" applyAlignment="1">
      <alignment horizontal="center" vertical="center" wrapText="1"/>
    </xf>
    <xf numFmtId="0" fontId="61" fillId="9" borderId="15" xfId="0" applyFont="1" applyFill="1" applyBorder="1" applyAlignment="1">
      <alignment horizontal="center" vertical="center"/>
    </xf>
    <xf numFmtId="0" fontId="61" fillId="9" borderId="11" xfId="0" applyFont="1" applyFill="1" applyBorder="1" applyAlignment="1">
      <alignment horizontal="justify" vertical="center" wrapText="1"/>
    </xf>
    <xf numFmtId="0" fontId="64" fillId="0" borderId="15" xfId="0" applyFont="1" applyBorder="1" applyAlignment="1">
      <alignment horizontal="justify" vertical="center" wrapText="1"/>
    </xf>
    <xf numFmtId="0" fontId="48" fillId="9" borderId="14" xfId="0" applyFont="1" applyFill="1" applyBorder="1" applyAlignment="1">
      <alignment vertical="center" wrapText="1"/>
    </xf>
    <xf numFmtId="0" fontId="48" fillId="9" borderId="14" xfId="0" applyFont="1" applyFill="1" applyBorder="1" applyAlignment="1">
      <alignment vertical="center"/>
    </xf>
    <xf numFmtId="0" fontId="64" fillId="0" borderId="15" xfId="0" applyFont="1" applyBorder="1" applyAlignment="1">
      <alignment horizontal="justify" vertical="center"/>
    </xf>
    <xf numFmtId="0" fontId="48" fillId="27" borderId="15" xfId="0" applyFont="1" applyFill="1" applyBorder="1" applyAlignment="1">
      <alignment horizontal="center" vertical="center"/>
    </xf>
    <xf numFmtId="0" fontId="48" fillId="9" borderId="11" xfId="0" applyFont="1" applyFill="1" applyBorder="1" applyAlignment="1">
      <alignment vertical="center" wrapText="1"/>
    </xf>
    <xf numFmtId="0" fontId="48" fillId="9" borderId="8" xfId="0" applyFont="1" applyFill="1" applyBorder="1" applyAlignment="1">
      <alignment vertical="center" wrapText="1"/>
    </xf>
    <xf numFmtId="0" fontId="48" fillId="9" borderId="7" xfId="0" applyFont="1" applyFill="1" applyBorder="1" applyAlignment="1">
      <alignment horizontal="center" vertical="center" wrapText="1"/>
    </xf>
    <xf numFmtId="0" fontId="48" fillId="9" borderId="15" xfId="0" applyFont="1" applyFill="1" applyBorder="1" applyAlignment="1" applyProtection="1">
      <alignment horizontal="justify" vertical="center"/>
      <protection hidden="1"/>
    </xf>
    <xf numFmtId="9" fontId="64" fillId="0" borderId="15" xfId="2" applyFont="1" applyBorder="1" applyAlignment="1">
      <alignment horizontal="center" vertical="center" wrapText="1"/>
    </xf>
    <xf numFmtId="0" fontId="48" fillId="0" borderId="9" xfId="0" applyFont="1" applyBorder="1" applyAlignment="1">
      <alignment horizontal="center" vertical="center"/>
    </xf>
    <xf numFmtId="0" fontId="48" fillId="0" borderId="15" xfId="0" applyFont="1" applyBorder="1" applyAlignment="1" applyProtection="1">
      <alignment horizontal="justify" vertical="center" wrapText="1"/>
      <protection locked="0"/>
    </xf>
    <xf numFmtId="0" fontId="64" fillId="22" borderId="15" xfId="0" applyFont="1" applyFill="1" applyBorder="1" applyAlignment="1">
      <alignment horizontal="justify" vertical="center"/>
    </xf>
    <xf numFmtId="0" fontId="64" fillId="9" borderId="15" xfId="0" applyFont="1" applyFill="1" applyBorder="1" applyAlignment="1">
      <alignment horizontal="justify" vertical="center"/>
    </xf>
    <xf numFmtId="0" fontId="64" fillId="9" borderId="15" xfId="0" applyFont="1" applyFill="1" applyBorder="1" applyAlignment="1">
      <alignment horizontal="justify" vertical="center" wrapText="1"/>
    </xf>
    <xf numFmtId="0" fontId="64" fillId="9" borderId="15" xfId="0" applyFont="1" applyFill="1" applyBorder="1" applyAlignment="1" applyProtection="1">
      <alignment horizontal="justify" vertical="center"/>
      <protection locked="0"/>
    </xf>
    <xf numFmtId="14" fontId="64" fillId="9" borderId="15" xfId="0" applyNumberFormat="1" applyFont="1" applyFill="1" applyBorder="1" applyAlignment="1">
      <alignment horizontal="center" vertical="center"/>
    </xf>
    <xf numFmtId="0" fontId="64" fillId="9" borderId="15" xfId="0" applyFont="1" applyFill="1" applyBorder="1" applyAlignment="1" applyProtection="1">
      <alignment horizontal="center" vertical="center" wrapText="1"/>
      <protection locked="0"/>
    </xf>
    <xf numFmtId="0" fontId="64" fillId="24" borderId="15" xfId="0" applyFont="1" applyFill="1" applyBorder="1" applyAlignment="1">
      <alignment horizontal="center" vertical="center" wrapText="1"/>
    </xf>
    <xf numFmtId="14" fontId="64" fillId="9" borderId="15" xfId="0" applyNumberFormat="1" applyFont="1" applyFill="1" applyBorder="1" applyAlignment="1">
      <alignment horizontal="center" vertical="center" wrapText="1"/>
    </xf>
    <xf numFmtId="17" fontId="64" fillId="9" borderId="15" xfId="0" applyNumberFormat="1" applyFont="1" applyFill="1" applyBorder="1" applyAlignment="1">
      <alignment horizontal="center" vertical="center" wrapText="1"/>
    </xf>
    <xf numFmtId="17" fontId="64" fillId="9" borderId="15" xfId="0" applyNumberFormat="1" applyFont="1" applyFill="1" applyBorder="1" applyAlignment="1">
      <alignment horizontal="center" vertical="center"/>
    </xf>
    <xf numFmtId="0" fontId="48" fillId="0" borderId="26" xfId="0" applyFont="1" applyBorder="1"/>
    <xf numFmtId="0" fontId="48" fillId="9" borderId="26" xfId="0" applyFont="1" applyFill="1" applyBorder="1"/>
    <xf numFmtId="0" fontId="66" fillId="6" borderId="14" xfId="0" applyFont="1" applyFill="1" applyBorder="1" applyAlignment="1" applyProtection="1">
      <alignment horizontal="justify" vertical="center" wrapText="1"/>
      <protection locked="0"/>
    </xf>
    <xf numFmtId="0" fontId="66" fillId="6" borderId="14" xfId="0" applyFont="1" applyFill="1" applyBorder="1" applyAlignment="1" applyProtection="1">
      <alignment horizontal="center" vertical="center" wrapText="1"/>
      <protection locked="0"/>
    </xf>
    <xf numFmtId="0" fontId="66" fillId="26" borderId="14" xfId="0" applyFont="1" applyFill="1" applyBorder="1" applyAlignment="1" applyProtection="1">
      <alignment horizontal="center" vertical="center" wrapText="1"/>
      <protection locked="0"/>
    </xf>
    <xf numFmtId="0" fontId="66" fillId="28" borderId="14" xfId="0"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protection locked="0"/>
    </xf>
    <xf numFmtId="14" fontId="64" fillId="24" borderId="15" xfId="0" applyNumberFormat="1" applyFont="1" applyFill="1" applyBorder="1" applyAlignment="1">
      <alignment horizontal="center" vertical="center" wrapText="1"/>
    </xf>
    <xf numFmtId="0" fontId="48" fillId="9" borderId="26" xfId="0" applyFont="1" applyFill="1" applyBorder="1" applyAlignment="1">
      <alignment horizontal="center"/>
    </xf>
    <xf numFmtId="0" fontId="0" fillId="9" borderId="0" xfId="0" applyFill="1" applyAlignment="1">
      <alignment horizontal="center"/>
    </xf>
    <xf numFmtId="0" fontId="18" fillId="12" borderId="9" xfId="0" applyFont="1" applyFill="1" applyBorder="1" applyAlignment="1" applyProtection="1">
      <alignment horizontal="center" vertical="center" wrapText="1"/>
      <protection locked="0"/>
    </xf>
    <xf numFmtId="0" fontId="18" fillId="12" borderId="10" xfId="0" applyFont="1" applyFill="1" applyBorder="1" applyAlignment="1" applyProtection="1">
      <alignment horizontal="center" vertical="center" wrapText="1"/>
      <protection locked="0"/>
    </xf>
    <xf numFmtId="0" fontId="18" fillId="12" borderId="11" xfId="0" applyFont="1" applyFill="1" applyBorder="1" applyAlignment="1" applyProtection="1">
      <alignment horizontal="center" vertical="center" wrapText="1"/>
      <protection locked="0"/>
    </xf>
    <xf numFmtId="0" fontId="21" fillId="6" borderId="14" xfId="0" applyFont="1" applyFill="1" applyBorder="1" applyAlignment="1" applyProtection="1">
      <alignment horizontal="center" vertical="center" wrapText="1"/>
      <protection locked="0"/>
    </xf>
    <xf numFmtId="0" fontId="21" fillId="6" borderId="13" xfId="0" applyFont="1" applyFill="1" applyBorder="1" applyAlignment="1" applyProtection="1">
      <alignment horizontal="center" vertical="center" wrapText="1"/>
      <protection locked="0"/>
    </xf>
    <xf numFmtId="0" fontId="17" fillId="12" borderId="1" xfId="0" applyFont="1" applyFill="1" applyBorder="1" applyAlignment="1" applyProtection="1">
      <alignment horizontal="center" vertical="center" wrapText="1"/>
      <protection locked="0"/>
    </xf>
    <xf numFmtId="0" fontId="17" fillId="12" borderId="3" xfId="0" applyFont="1" applyFill="1" applyBorder="1" applyAlignment="1" applyProtection="1">
      <alignment horizontal="center" vertical="center" wrapText="1"/>
      <protection locked="0"/>
    </xf>
    <xf numFmtId="0" fontId="17" fillId="12" borderId="6" xfId="0" applyFont="1" applyFill="1" applyBorder="1" applyAlignment="1" applyProtection="1">
      <alignment horizontal="center" vertical="center" wrapText="1"/>
      <protection locked="0"/>
    </xf>
    <xf numFmtId="0" fontId="17" fillId="12" borderId="8"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11" xfId="0" applyFont="1" applyFill="1" applyBorder="1" applyAlignment="1" applyProtection="1">
      <alignment horizontal="center" vertical="center"/>
      <protection locked="0"/>
    </xf>
    <xf numFmtId="0" fontId="45" fillId="28" borderId="14" xfId="0" applyFont="1" applyFill="1" applyBorder="1" applyAlignment="1" applyProtection="1">
      <alignment horizontal="center" vertical="center" wrapText="1"/>
      <protection locked="0"/>
    </xf>
    <xf numFmtId="0" fontId="45" fillId="28" borderId="13" xfId="0"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6" fillId="2" borderId="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0" xfId="0" applyFont="1" applyFill="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0" fillId="6" borderId="1" xfId="0" applyFont="1" applyFill="1" applyBorder="1" applyAlignment="1" applyProtection="1">
      <alignment horizontal="center" vertical="center" wrapText="1"/>
      <protection locked="0"/>
    </xf>
    <xf numFmtId="0" fontId="20" fillId="6" borderId="2" xfId="0" applyFont="1" applyFill="1" applyBorder="1" applyAlignment="1" applyProtection="1">
      <alignment horizontal="center" vertical="center" wrapText="1"/>
      <protection locked="0"/>
    </xf>
    <xf numFmtId="0" fontId="20" fillId="6" borderId="3" xfId="0" applyFont="1" applyFill="1" applyBorder="1" applyAlignment="1" applyProtection="1">
      <alignment horizontal="center" vertical="center" wrapText="1"/>
      <protection locked="0"/>
    </xf>
    <xf numFmtId="0" fontId="20" fillId="6" borderId="6" xfId="0" applyFont="1" applyFill="1" applyBorder="1" applyAlignment="1" applyProtection="1">
      <alignment horizontal="center" vertical="center" wrapText="1"/>
      <protection locked="0"/>
    </xf>
    <xf numFmtId="0" fontId="20" fillId="6" borderId="7" xfId="0" applyFont="1" applyFill="1" applyBorder="1" applyAlignment="1" applyProtection="1">
      <alignment horizontal="center" vertical="center" wrapText="1"/>
      <protection locked="0"/>
    </xf>
    <xf numFmtId="0" fontId="20" fillId="6"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wrapText="1"/>
      <protection locked="0"/>
    </xf>
    <xf numFmtId="0" fontId="2" fillId="10" borderId="3" xfId="0" applyFont="1" applyFill="1" applyBorder="1" applyAlignment="1" applyProtection="1">
      <alignment horizontal="center" vertical="center" wrapText="1"/>
      <protection locked="0"/>
    </xf>
    <xf numFmtId="0" fontId="2" fillId="10" borderId="6" xfId="0" applyFont="1" applyFill="1" applyBorder="1" applyAlignment="1" applyProtection="1">
      <alignment horizontal="center" vertical="center" wrapText="1"/>
      <protection locked="0"/>
    </xf>
    <xf numFmtId="0" fontId="2" fillId="10" borderId="8" xfId="0" applyFont="1" applyFill="1" applyBorder="1" applyAlignment="1" applyProtection="1">
      <alignment horizontal="center" vertical="center" wrapText="1"/>
      <protection locked="0"/>
    </xf>
    <xf numFmtId="0" fontId="66" fillId="7" borderId="15" xfId="0" applyFont="1" applyFill="1" applyBorder="1" applyAlignment="1" applyProtection="1">
      <alignment horizontal="center" vertical="center"/>
      <protection locked="0"/>
    </xf>
    <xf numFmtId="0" fontId="66" fillId="2" borderId="1" xfId="0" applyFont="1" applyFill="1" applyBorder="1" applyAlignment="1" applyProtection="1">
      <alignment horizontal="center" vertical="center"/>
      <protection locked="0"/>
    </xf>
    <xf numFmtId="0" fontId="66" fillId="2" borderId="2" xfId="0" applyFont="1" applyFill="1" applyBorder="1" applyAlignment="1" applyProtection="1">
      <alignment horizontal="center" vertical="center"/>
      <protection locked="0"/>
    </xf>
    <xf numFmtId="0" fontId="66" fillId="2" borderId="6" xfId="0" applyFont="1" applyFill="1" applyBorder="1" applyAlignment="1" applyProtection="1">
      <alignment horizontal="center" vertical="center"/>
      <protection locked="0"/>
    </xf>
    <xf numFmtId="0" fontId="66" fillId="2" borderId="7" xfId="0" applyFont="1" applyFill="1" applyBorder="1" applyAlignment="1" applyProtection="1">
      <alignment horizontal="center" vertical="center"/>
      <protection locked="0"/>
    </xf>
    <xf numFmtId="0" fontId="66" fillId="3" borderId="1" xfId="0" applyFont="1" applyFill="1" applyBorder="1" applyAlignment="1" applyProtection="1">
      <alignment horizontal="center" vertical="center"/>
      <protection locked="0"/>
    </xf>
    <xf numFmtId="0" fontId="66" fillId="3" borderId="2" xfId="0" applyFont="1" applyFill="1" applyBorder="1" applyAlignment="1" applyProtection="1">
      <alignment horizontal="center" vertical="center"/>
      <protection locked="0"/>
    </xf>
    <xf numFmtId="0" fontId="66" fillId="3" borderId="6" xfId="0" applyFont="1" applyFill="1" applyBorder="1" applyAlignment="1" applyProtection="1">
      <alignment horizontal="center" vertical="center"/>
      <protection locked="0"/>
    </xf>
    <xf numFmtId="0" fontId="66" fillId="3" borderId="7" xfId="0" applyFont="1" applyFill="1" applyBorder="1" applyAlignment="1" applyProtection="1">
      <alignment horizontal="center" vertical="center"/>
      <protection locked="0"/>
    </xf>
    <xf numFmtId="0" fontId="66" fillId="7" borderId="21" xfId="0" applyFont="1" applyFill="1" applyBorder="1" applyAlignment="1" applyProtection="1">
      <alignment horizontal="center" vertical="center" wrapText="1"/>
      <protection locked="0"/>
    </xf>
    <xf numFmtId="0" fontId="66" fillId="4" borderId="9" xfId="0" applyFont="1" applyFill="1" applyBorder="1" applyAlignment="1" applyProtection="1">
      <alignment horizontal="center" vertical="center"/>
      <protection locked="0"/>
    </xf>
    <xf numFmtId="0" fontId="66" fillId="4" borderId="10" xfId="0" applyFont="1" applyFill="1" applyBorder="1" applyAlignment="1" applyProtection="1">
      <alignment horizontal="center" vertical="center"/>
      <protection locked="0"/>
    </xf>
    <xf numFmtId="0" fontId="43" fillId="0" borderId="0" xfId="0" applyFont="1" applyAlignment="1">
      <alignment horizontal="center" vertical="center"/>
    </xf>
    <xf numFmtId="0" fontId="43" fillId="0" borderId="5"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59" fillId="0" borderId="14"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66" fillId="5" borderId="1" xfId="0" applyFont="1" applyFill="1" applyBorder="1" applyAlignment="1" applyProtection="1">
      <alignment horizontal="center" vertical="center" wrapText="1"/>
      <protection locked="0"/>
    </xf>
    <xf numFmtId="0" fontId="66" fillId="5" borderId="2" xfId="0" applyFont="1" applyFill="1" applyBorder="1" applyAlignment="1" applyProtection="1">
      <alignment horizontal="center" vertical="center" wrapText="1"/>
      <protection locked="0"/>
    </xf>
    <xf numFmtId="0" fontId="66" fillId="5" borderId="6" xfId="0" applyFont="1" applyFill="1" applyBorder="1" applyAlignment="1" applyProtection="1">
      <alignment horizontal="center" vertical="center" wrapText="1"/>
      <protection locked="0"/>
    </xf>
    <xf numFmtId="0" fontId="66" fillId="5" borderId="7" xfId="0" applyFont="1" applyFill="1" applyBorder="1" applyAlignment="1" applyProtection="1">
      <alignment horizontal="center" vertical="center" wrapText="1"/>
      <protection locked="0"/>
    </xf>
    <xf numFmtId="0" fontId="66" fillId="6" borderId="9" xfId="0" applyFont="1" applyFill="1" applyBorder="1" applyAlignment="1" applyProtection="1">
      <alignment horizontal="center" vertical="center" wrapText="1"/>
      <protection locked="0"/>
    </xf>
    <xf numFmtId="0" fontId="66" fillId="6" borderId="10" xfId="0" applyFont="1" applyFill="1" applyBorder="1" applyAlignment="1" applyProtection="1">
      <alignment horizontal="center" vertical="center" wrapText="1"/>
      <protection locked="0"/>
    </xf>
    <xf numFmtId="0" fontId="66" fillId="6" borderId="11" xfId="0" applyFont="1" applyFill="1" applyBorder="1" applyAlignment="1" applyProtection="1">
      <alignment horizontal="center" vertical="center" wrapText="1"/>
      <protection locked="0"/>
    </xf>
    <xf numFmtId="0" fontId="66" fillId="25" borderId="15" xfId="0" applyFont="1" applyFill="1" applyBorder="1" applyAlignment="1" applyProtection="1">
      <alignment horizontal="center" vertical="center"/>
      <protection locked="0"/>
    </xf>
    <xf numFmtId="0" fontId="66" fillId="25" borderId="9" xfId="0" applyFont="1" applyFill="1" applyBorder="1" applyAlignment="1" applyProtection="1">
      <alignment horizontal="center" vertical="center"/>
      <protection locked="0"/>
    </xf>
    <xf numFmtId="0" fontId="66" fillId="25" borderId="10"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0" fontId="46" fillId="0" borderId="15"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3" xfId="0" applyFont="1" applyBorder="1" applyAlignment="1">
      <alignment horizontal="center" vertical="center" wrapText="1"/>
    </xf>
    <xf numFmtId="0" fontId="21" fillId="6" borderId="15" xfId="0" applyFont="1" applyFill="1" applyBorder="1" applyAlignment="1" applyProtection="1">
      <alignment horizontal="center" vertical="center" wrapText="1"/>
      <protection locked="0"/>
    </xf>
    <xf numFmtId="0" fontId="17" fillId="7" borderId="15" xfId="0" applyFont="1" applyFill="1" applyBorder="1" applyAlignment="1" applyProtection="1">
      <alignment horizontal="center" vertical="center" wrapText="1"/>
      <protection locked="0"/>
    </xf>
    <xf numFmtId="0" fontId="17" fillId="7" borderId="15" xfId="0" applyFont="1" applyFill="1" applyBorder="1" applyAlignment="1" applyProtection="1">
      <alignment horizontal="center" vertical="center"/>
      <protection locked="0"/>
    </xf>
    <xf numFmtId="0" fontId="17" fillId="4" borderId="15" xfId="0" applyFont="1" applyFill="1"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2" fillId="14" borderId="15"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19" fillId="13" borderId="15" xfId="0" applyFont="1" applyFill="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22" fillId="14" borderId="9"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7" fillId="5" borderId="15" xfId="0" applyFont="1" applyFill="1" applyBorder="1" applyAlignment="1" applyProtection="1">
      <alignment horizontal="center" vertical="center" wrapText="1"/>
      <protection locked="0"/>
    </xf>
    <xf numFmtId="0" fontId="18" fillId="12" borderId="15" xfId="0" applyFont="1" applyFill="1" applyBorder="1" applyAlignment="1" applyProtection="1">
      <alignment horizontal="center" vertical="center" wrapText="1"/>
      <protection locked="0"/>
    </xf>
    <xf numFmtId="0" fontId="17" fillId="18" borderId="15" xfId="0" applyFont="1" applyFill="1" applyBorder="1" applyAlignment="1" applyProtection="1">
      <alignment horizontal="center" vertical="center" wrapText="1"/>
      <protection locked="0"/>
    </xf>
    <xf numFmtId="0" fontId="2" fillId="9" borderId="0" xfId="0" applyFont="1" applyFill="1" applyAlignment="1">
      <alignment horizontal="center"/>
    </xf>
    <xf numFmtId="0" fontId="29"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xf numFmtId="0" fontId="64" fillId="9" borderId="13" xfId="0" applyFont="1" applyFill="1" applyBorder="1" applyAlignment="1">
      <alignment horizontal="center" vertical="center" wrapText="1"/>
    </xf>
    <xf numFmtId="0" fontId="64" fillId="24" borderId="13" xfId="0" applyFont="1" applyFill="1" applyBorder="1" applyAlignment="1">
      <alignment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64" fillId="9" borderId="8" xfId="0" applyFont="1" applyFill="1" applyBorder="1" applyAlignment="1">
      <alignment horizontal="center" vertical="center" wrapText="1"/>
    </xf>
    <xf numFmtId="0" fontId="64" fillId="9" borderId="0" xfId="0" applyFont="1" applyFill="1" applyAlignment="1">
      <alignment vertical="center" wrapText="1"/>
    </xf>
    <xf numFmtId="0" fontId="64" fillId="24" borderId="9" xfId="0" applyFont="1" applyFill="1" applyBorder="1" applyAlignment="1">
      <alignment vertical="center" wrapText="1"/>
    </xf>
    <xf numFmtId="0" fontId="64" fillId="24" borderId="15" xfId="0" applyFont="1" applyFill="1" applyBorder="1" applyAlignment="1">
      <alignment vertical="center" wrapText="1"/>
    </xf>
    <xf numFmtId="0" fontId="64" fillId="24" borderId="23" xfId="0" applyFont="1" applyFill="1" applyBorder="1" applyAlignment="1">
      <alignment vertical="center" wrapText="1"/>
    </xf>
    <xf numFmtId="0" fontId="64" fillId="24" borderId="21" xfId="0" applyFont="1" applyFill="1" applyBorder="1" applyAlignment="1">
      <alignment vertical="center" wrapText="1"/>
    </xf>
    <xf numFmtId="0" fontId="64" fillId="9" borderId="23" xfId="0" applyFont="1" applyFill="1" applyBorder="1" applyAlignment="1">
      <alignment vertical="center" wrapText="1"/>
    </xf>
    <xf numFmtId="0" fontId="64" fillId="9" borderId="21" xfId="0" applyFont="1" applyFill="1" applyBorder="1" applyAlignment="1">
      <alignment vertical="center" wrapText="1"/>
    </xf>
    <xf numFmtId="0" fontId="64" fillId="9" borderId="30" xfId="0" applyFont="1" applyFill="1" applyBorder="1" applyAlignment="1">
      <alignment vertical="center" wrapText="1"/>
    </xf>
    <xf numFmtId="0" fontId="64" fillId="9" borderId="15" xfId="0" applyFont="1" applyFill="1" applyBorder="1" applyAlignment="1" applyProtection="1">
      <alignment horizontal="justify" vertical="center" wrapText="1"/>
      <protection locked="0"/>
    </xf>
    <xf numFmtId="9" fontId="64" fillId="0" borderId="15" xfId="2" applyFont="1" applyBorder="1" applyAlignment="1">
      <alignment horizontal="center" vertical="center"/>
    </xf>
    <xf numFmtId="0" fontId="64" fillId="0" borderId="15" xfId="3" applyFont="1" applyBorder="1" applyAlignment="1" applyProtection="1">
      <alignment horizontal="justify" vertical="center" wrapText="1"/>
      <protection locked="0"/>
    </xf>
    <xf numFmtId="0" fontId="64" fillId="0" borderId="15" xfId="0" applyFont="1" applyBorder="1" applyAlignment="1">
      <alignment horizontal="center" vertical="center" wrapText="1"/>
    </xf>
    <xf numFmtId="0" fontId="64" fillId="0" borderId="15" xfId="0" applyFont="1" applyBorder="1" applyAlignment="1">
      <alignment vertical="center"/>
    </xf>
    <xf numFmtId="9" fontId="64" fillId="0" borderId="15" xfId="2" applyFont="1" applyFill="1" applyBorder="1" applyAlignment="1" applyProtection="1">
      <alignment horizontal="center" vertical="center" wrapText="1"/>
      <protection locked="0"/>
    </xf>
    <xf numFmtId="9" fontId="64" fillId="0" borderId="15" xfId="0" applyNumberFormat="1" applyFont="1" applyBorder="1" applyAlignment="1">
      <alignment horizontal="center" vertical="center"/>
    </xf>
    <xf numFmtId="0" fontId="64" fillId="11" borderId="15" xfId="0" applyFont="1" applyFill="1" applyBorder="1" applyAlignment="1">
      <alignment horizontal="center" vertical="center"/>
    </xf>
    <xf numFmtId="0" fontId="64" fillId="22" borderId="15" xfId="0" applyFont="1" applyFill="1" applyBorder="1" applyAlignment="1">
      <alignment horizontal="left" vertical="center" wrapText="1"/>
    </xf>
    <xf numFmtId="0" fontId="64" fillId="0" borderId="14" xfId="0" applyFont="1" applyBorder="1" applyAlignment="1">
      <alignment vertical="center"/>
    </xf>
    <xf numFmtId="0" fontId="64" fillId="9" borderId="14" xfId="0" applyFont="1" applyFill="1" applyBorder="1" applyAlignment="1">
      <alignment horizontal="center" vertical="center"/>
    </xf>
    <xf numFmtId="0" fontId="64" fillId="9" borderId="14" xfId="0" applyFont="1" applyFill="1" applyBorder="1" applyAlignment="1">
      <alignment vertical="center" wrapText="1"/>
    </xf>
    <xf numFmtId="0" fontId="64" fillId="0" borderId="13" xfId="0" applyFont="1" applyBorder="1" applyAlignment="1">
      <alignment vertical="center"/>
    </xf>
    <xf numFmtId="0" fontId="64" fillId="9" borderId="15" xfId="3" applyFont="1" applyFill="1" applyBorder="1" applyAlignment="1" applyProtection="1">
      <alignment horizontal="justify" vertical="center" wrapText="1"/>
      <protection locked="0"/>
    </xf>
    <xf numFmtId="0" fontId="64" fillId="27" borderId="15" xfId="0" applyFont="1" applyFill="1" applyBorder="1" applyAlignment="1">
      <alignment horizontal="center" vertical="center"/>
    </xf>
    <xf numFmtId="0" fontId="64" fillId="9" borderId="11" xfId="0" applyFont="1" applyFill="1" applyBorder="1" applyAlignment="1">
      <alignment vertical="center" wrapText="1"/>
    </xf>
    <xf numFmtId="0" fontId="64" fillId="9" borderId="13" xfId="0" applyFont="1" applyFill="1" applyBorder="1" applyAlignment="1">
      <alignment horizontal="center" vertical="center"/>
    </xf>
    <xf numFmtId="0" fontId="64" fillId="9" borderId="8" xfId="0" applyFont="1" applyFill="1" applyBorder="1" applyAlignment="1">
      <alignment vertical="center" wrapText="1"/>
    </xf>
    <xf numFmtId="0" fontId="64" fillId="9" borderId="14" xfId="0" applyFont="1" applyFill="1" applyBorder="1" applyAlignment="1" applyProtection="1">
      <alignment horizontal="justify" vertical="center" wrapText="1"/>
      <protection locked="0"/>
    </xf>
    <xf numFmtId="0" fontId="64" fillId="9" borderId="15" xfId="0" applyFont="1" applyFill="1" applyBorder="1" applyAlignment="1">
      <alignment vertical="center" wrapText="1"/>
    </xf>
    <xf numFmtId="0" fontId="64" fillId="24" borderId="15" xfId="0" applyFont="1" applyFill="1" applyBorder="1" applyAlignment="1">
      <alignment vertical="center"/>
    </xf>
    <xf numFmtId="9" fontId="64" fillId="24" borderId="15" xfId="0" applyNumberFormat="1" applyFont="1" applyFill="1" applyBorder="1" applyAlignment="1">
      <alignment vertical="center"/>
    </xf>
    <xf numFmtId="9" fontId="64" fillId="24" borderId="15" xfId="0" applyNumberFormat="1" applyFont="1" applyFill="1" applyBorder="1" applyAlignment="1">
      <alignment vertical="center" wrapText="1"/>
    </xf>
    <xf numFmtId="0" fontId="64" fillId="9" borderId="15" xfId="0" applyFont="1" applyFill="1" applyBorder="1" applyAlignment="1" applyProtection="1">
      <alignment vertical="center" wrapText="1"/>
      <protection hidden="1"/>
    </xf>
    <xf numFmtId="9" fontId="64" fillId="9" borderId="15" xfId="0" applyNumberFormat="1" applyFont="1" applyFill="1" applyBorder="1" applyAlignment="1">
      <alignment vertical="center" wrapText="1"/>
    </xf>
    <xf numFmtId="9" fontId="64" fillId="9" borderId="15" xfId="0" applyNumberFormat="1" applyFont="1" applyFill="1" applyBorder="1" applyAlignment="1">
      <alignment vertical="center"/>
    </xf>
    <xf numFmtId="0" fontId="64" fillId="9" borderId="15" xfId="0" applyFont="1" applyFill="1" applyBorder="1" applyAlignment="1">
      <alignment vertical="center"/>
    </xf>
    <xf numFmtId="0" fontId="64" fillId="9" borderId="15" xfId="3" applyFont="1" applyFill="1" applyBorder="1" applyAlignment="1" applyProtection="1">
      <alignment vertical="center"/>
      <protection locked="0"/>
    </xf>
    <xf numFmtId="0" fontId="64" fillId="9" borderId="15" xfId="3" applyFont="1" applyFill="1" applyBorder="1" applyAlignment="1" applyProtection="1">
      <alignment vertical="center" wrapText="1"/>
      <protection locked="0"/>
    </xf>
    <xf numFmtId="0" fontId="64" fillId="9" borderId="15" xfId="0" applyFont="1" applyFill="1" applyBorder="1" applyAlignment="1" applyProtection="1">
      <alignment vertical="center"/>
      <protection locked="0"/>
    </xf>
    <xf numFmtId="0" fontId="64" fillId="9" borderId="15" xfId="3" quotePrefix="1" applyFont="1" applyFill="1" applyBorder="1" applyAlignment="1" applyProtection="1">
      <alignment vertical="center" wrapText="1"/>
      <protection locked="0"/>
    </xf>
    <xf numFmtId="0" fontId="64" fillId="9" borderId="15" xfId="0" applyFont="1" applyFill="1" applyBorder="1" applyAlignment="1" applyProtection="1">
      <alignment vertical="center" wrapText="1"/>
      <protection locked="0"/>
    </xf>
    <xf numFmtId="0" fontId="67" fillId="9" borderId="15" xfId="5" applyFont="1" applyFill="1" applyBorder="1" applyAlignment="1">
      <alignment vertical="center" wrapText="1"/>
    </xf>
    <xf numFmtId="0" fontId="64" fillId="9" borderId="11" xfId="0" applyFont="1" applyFill="1" applyBorder="1" applyAlignment="1">
      <alignment vertical="center"/>
    </xf>
    <xf numFmtId="0" fontId="64" fillId="9" borderId="13" xfId="0" applyFont="1" applyFill="1" applyBorder="1" applyAlignment="1">
      <alignment vertical="center" wrapText="1"/>
    </xf>
    <xf numFmtId="0" fontId="67" fillId="9" borderId="15" xfId="0" applyFont="1" applyFill="1" applyBorder="1" applyAlignment="1">
      <alignment vertical="center" wrapText="1"/>
    </xf>
    <xf numFmtId="0" fontId="64" fillId="24" borderId="12" xfId="0" applyFont="1" applyFill="1" applyBorder="1" applyAlignment="1">
      <alignment vertical="center" wrapText="1"/>
    </xf>
    <xf numFmtId="0" fontId="64" fillId="9" borderId="22" xfId="0" applyFont="1" applyFill="1" applyBorder="1" applyAlignment="1">
      <alignment vertical="center" wrapText="1"/>
    </xf>
    <xf numFmtId="0" fontId="4" fillId="22" borderId="15" xfId="0" applyFont="1" applyFill="1" applyBorder="1" applyAlignment="1">
      <alignment vertical="center" wrapText="1"/>
    </xf>
    <xf numFmtId="0" fontId="4" fillId="0" borderId="13" xfId="0" applyFont="1" applyBorder="1" applyAlignment="1">
      <alignment vertical="center" wrapText="1"/>
    </xf>
    <xf numFmtId="0" fontId="4" fillId="22" borderId="6" xfId="0" applyFont="1" applyFill="1" applyBorder="1" applyAlignment="1">
      <alignment vertical="center" wrapText="1"/>
    </xf>
    <xf numFmtId="0" fontId="4" fillId="22" borderId="21" xfId="0" applyFont="1" applyFill="1" applyBorder="1" applyAlignment="1">
      <alignment vertical="center" wrapText="1"/>
    </xf>
    <xf numFmtId="0" fontId="68" fillId="22" borderId="8" xfId="0" applyFont="1" applyFill="1" applyBorder="1" applyAlignment="1">
      <alignment vertical="center" wrapText="1"/>
    </xf>
    <xf numFmtId="0" fontId="4" fillId="0" borderId="15" xfId="0" applyFont="1" applyBorder="1" applyAlignment="1">
      <alignment vertical="center" wrapText="1"/>
    </xf>
    <xf numFmtId="9" fontId="4" fillId="0" borderId="15" xfId="0" applyNumberFormat="1" applyFont="1" applyBorder="1" applyAlignment="1">
      <alignment vertical="center"/>
    </xf>
    <xf numFmtId="0" fontId="4" fillId="28" borderId="15" xfId="0" applyFont="1" applyFill="1" applyBorder="1" applyAlignment="1">
      <alignment vertical="center"/>
    </xf>
    <xf numFmtId="9" fontId="4" fillId="0" borderId="15" xfId="0" applyNumberFormat="1" applyFont="1" applyBorder="1" applyAlignment="1">
      <alignment vertical="center" wrapText="1"/>
    </xf>
    <xf numFmtId="0" fontId="67" fillId="9" borderId="13" xfId="0" applyFont="1" applyFill="1" applyBorder="1" applyAlignment="1">
      <alignment vertical="center" wrapText="1"/>
    </xf>
    <xf numFmtId="0" fontId="64" fillId="24" borderId="23" xfId="0" applyFont="1" applyFill="1" applyBorder="1" applyAlignment="1">
      <alignment vertical="center"/>
    </xf>
    <xf numFmtId="0" fontId="64" fillId="24" borderId="11" xfId="0" applyFont="1" applyFill="1" applyBorder="1" applyAlignment="1">
      <alignment vertical="center"/>
    </xf>
    <xf numFmtId="0" fontId="64" fillId="24" borderId="9" xfId="0" applyFont="1" applyFill="1" applyBorder="1" applyAlignment="1">
      <alignment vertical="center"/>
    </xf>
    <xf numFmtId="0" fontId="64" fillId="24" borderId="22" xfId="0" applyFont="1" applyFill="1" applyBorder="1" applyAlignment="1">
      <alignment vertical="center" wrapText="1"/>
    </xf>
    <xf numFmtId="0" fontId="64" fillId="9" borderId="9" xfId="0" applyFont="1" applyFill="1" applyBorder="1" applyAlignment="1">
      <alignment vertical="center"/>
    </xf>
    <xf numFmtId="0" fontId="64" fillId="9" borderId="28" xfId="0" applyFont="1" applyFill="1" applyBorder="1" applyAlignment="1">
      <alignment vertical="center" wrapText="1"/>
    </xf>
    <xf numFmtId="0" fontId="64" fillId="9" borderId="6" xfId="0" applyFont="1" applyFill="1" applyBorder="1" applyAlignment="1">
      <alignment vertical="center" wrapText="1"/>
    </xf>
    <xf numFmtId="0" fontId="64" fillId="24" borderId="10" xfId="0" applyFont="1" applyFill="1" applyBorder="1" applyAlignment="1">
      <alignment vertical="center"/>
    </xf>
    <xf numFmtId="0" fontId="64" fillId="24" borderId="6" xfId="0" applyFont="1" applyFill="1" applyBorder="1" applyAlignment="1">
      <alignment vertical="center" wrapText="1"/>
    </xf>
    <xf numFmtId="0" fontId="64" fillId="24" borderId="22" xfId="0" applyFont="1" applyFill="1" applyBorder="1" applyAlignment="1">
      <alignment vertical="center"/>
    </xf>
    <xf numFmtId="0" fontId="64" fillId="24" borderId="21" xfId="0" applyFont="1" applyFill="1" applyBorder="1" applyAlignment="1">
      <alignment vertical="center"/>
    </xf>
    <xf numFmtId="0" fontId="64" fillId="9" borderId="21" xfId="0" applyFont="1" applyFill="1" applyBorder="1" applyAlignment="1">
      <alignment vertical="center"/>
    </xf>
    <xf numFmtId="0" fontId="64" fillId="24" borderId="14" xfId="0" applyFont="1" applyFill="1" applyBorder="1" applyAlignment="1">
      <alignment vertical="center" wrapText="1"/>
    </xf>
    <xf numFmtId="0" fontId="64" fillId="24" borderId="1" xfId="0" applyFont="1" applyFill="1" applyBorder="1" applyAlignment="1">
      <alignment vertical="center"/>
    </xf>
    <xf numFmtId="0" fontId="64" fillId="9" borderId="29" xfId="0" applyFont="1" applyFill="1" applyBorder="1" applyAlignment="1">
      <alignment vertical="center" wrapText="1"/>
    </xf>
    <xf numFmtId="0" fontId="64" fillId="24" borderId="8" xfId="0" applyFont="1" applyFill="1" applyBorder="1" applyAlignment="1">
      <alignment vertical="center"/>
    </xf>
    <xf numFmtId="0" fontId="64" fillId="9" borderId="26" xfId="0" applyFont="1" applyFill="1" applyBorder="1" applyAlignment="1">
      <alignment vertical="center"/>
    </xf>
    <xf numFmtId="0" fontId="64" fillId="9" borderId="4" xfId="0" applyFont="1" applyFill="1" applyBorder="1" applyAlignment="1">
      <alignment vertical="center" wrapText="1"/>
    </xf>
    <xf numFmtId="0" fontId="64" fillId="9" borderId="9" xfId="0" applyFont="1" applyFill="1" applyBorder="1" applyAlignment="1">
      <alignment vertical="center" wrapText="1"/>
    </xf>
    <xf numFmtId="0" fontId="64" fillId="9" borderId="22" xfId="0" applyFont="1" applyFill="1" applyBorder="1" applyAlignment="1">
      <alignment vertical="center"/>
    </xf>
    <xf numFmtId="0" fontId="64" fillId="24" borderId="27" xfId="0" applyFont="1" applyFill="1" applyBorder="1" applyAlignment="1">
      <alignment vertical="center" wrapText="1"/>
    </xf>
    <xf numFmtId="0" fontId="64" fillId="9" borderId="27" xfId="0" applyFont="1" applyFill="1" applyBorder="1" applyAlignment="1">
      <alignment vertical="center" wrapText="1"/>
    </xf>
    <xf numFmtId="0" fontId="64" fillId="24" borderId="8" xfId="0" applyFont="1" applyFill="1" applyBorder="1" applyAlignment="1">
      <alignment vertical="center" wrapText="1"/>
    </xf>
    <xf numFmtId="0" fontId="67" fillId="24" borderId="15" xfId="5" applyFont="1" applyFill="1" applyBorder="1" applyAlignment="1">
      <alignment vertical="center" wrapText="1"/>
    </xf>
    <xf numFmtId="0" fontId="64" fillId="24" borderId="29" xfId="0" applyFont="1" applyFill="1" applyBorder="1" applyAlignment="1">
      <alignment vertical="center" wrapText="1"/>
    </xf>
    <xf numFmtId="0" fontId="64" fillId="9" borderId="24" xfId="0" applyFont="1" applyFill="1" applyBorder="1" applyAlignment="1">
      <alignment vertical="center" wrapText="1"/>
    </xf>
    <xf numFmtId="0" fontId="64" fillId="24" borderId="2" xfId="0" applyFont="1" applyFill="1" applyBorder="1" applyAlignment="1">
      <alignment vertical="center" wrapText="1"/>
    </xf>
    <xf numFmtId="0" fontId="64" fillId="9" borderId="3" xfId="0" applyFont="1" applyFill="1" applyBorder="1" applyAlignment="1">
      <alignment vertical="center"/>
    </xf>
    <xf numFmtId="0" fontId="31" fillId="9" borderId="9" xfId="0" applyFont="1" applyFill="1" applyBorder="1" applyAlignment="1">
      <alignment horizontal="center" vertical="center" wrapText="1"/>
    </xf>
    <xf numFmtId="0" fontId="32" fillId="0" borderId="2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6" xfId="0" applyFont="1" applyBorder="1" applyAlignment="1">
      <alignment horizontal="center" vertical="center" wrapText="1"/>
    </xf>
    <xf numFmtId="0" fontId="53" fillId="0" borderId="21" xfId="0" applyFont="1" applyBorder="1" applyAlignment="1">
      <alignment horizontal="center" vertical="center" wrapText="1"/>
    </xf>
    <xf numFmtId="0" fontId="31" fillId="0" borderId="15" xfId="0" applyFont="1" applyBorder="1" applyAlignment="1">
      <alignment horizontal="center" vertical="center"/>
    </xf>
    <xf numFmtId="0" fontId="53" fillId="0" borderId="13" xfId="0" applyFont="1" applyBorder="1" applyAlignment="1">
      <alignment horizontal="center" vertical="center" wrapText="1"/>
    </xf>
    <xf numFmtId="0" fontId="53" fillId="9" borderId="15" xfId="0" applyFont="1" applyFill="1" applyBorder="1" applyAlignment="1">
      <alignment horizontal="center" vertical="center"/>
    </xf>
    <xf numFmtId="0" fontId="70" fillId="9" borderId="15" xfId="4" applyFont="1" applyFill="1" applyBorder="1" applyAlignment="1">
      <alignment horizontal="center" vertical="center" wrapText="1"/>
    </xf>
    <xf numFmtId="0" fontId="54" fillId="0" borderId="13" xfId="0" applyFont="1" applyBorder="1" applyAlignment="1">
      <alignment horizontal="center" vertical="center" wrapText="1"/>
    </xf>
    <xf numFmtId="0" fontId="32" fillId="24" borderId="11" xfId="0" applyFont="1" applyFill="1" applyBorder="1" applyAlignment="1">
      <alignment horizontal="center" vertical="center" wrapText="1"/>
    </xf>
    <xf numFmtId="0" fontId="62" fillId="0" borderId="12"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15" xfId="0" applyFont="1" applyBorder="1" applyAlignment="1">
      <alignment horizontal="center" vertical="center" wrapText="1"/>
    </xf>
    <xf numFmtId="0" fontId="63" fillId="0" borderId="11" xfId="0" applyFont="1" applyBorder="1" applyAlignment="1">
      <alignment horizontal="center" vertical="center"/>
    </xf>
    <xf numFmtId="0" fontId="62" fillId="0" borderId="13" xfId="0" applyFont="1" applyBorder="1" applyAlignment="1">
      <alignment horizontal="center" vertical="center"/>
    </xf>
    <xf numFmtId="0" fontId="63" fillId="0" borderId="11" xfId="0" applyFont="1" applyBorder="1" applyAlignment="1">
      <alignment horizontal="center" vertical="center" wrapText="1"/>
    </xf>
    <xf numFmtId="0" fontId="62" fillId="9" borderId="13" xfId="0" applyFont="1" applyFill="1" applyBorder="1" applyAlignment="1">
      <alignment horizontal="center" vertical="center"/>
    </xf>
    <xf numFmtId="0" fontId="31" fillId="0" borderId="4"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4" xfId="0" applyFont="1" applyBorder="1" applyAlignment="1">
      <alignment horizontal="center" vertical="center"/>
    </xf>
    <xf numFmtId="0" fontId="31" fillId="0" borderId="23" xfId="0" applyFont="1" applyBorder="1" applyAlignment="1">
      <alignment horizontal="center" vertical="center"/>
    </xf>
    <xf numFmtId="0" fontId="31" fillId="0" borderId="0" xfId="0" applyFont="1" applyAlignment="1">
      <alignment horizontal="center" vertical="center"/>
    </xf>
    <xf numFmtId="0" fontId="31" fillId="0" borderId="5"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3" xfId="0" applyFont="1" applyBorder="1" applyAlignment="1">
      <alignment horizontal="center" vertical="center"/>
    </xf>
    <xf numFmtId="0" fontId="31" fillId="2" borderId="3" xfId="0" applyFont="1" applyFill="1" applyBorder="1" applyAlignment="1">
      <alignment horizontal="center" vertical="center"/>
    </xf>
    <xf numFmtId="0" fontId="31" fillId="29" borderId="3" xfId="0" applyFont="1" applyFill="1" applyBorder="1" applyAlignment="1">
      <alignment horizontal="center" vertical="center"/>
    </xf>
    <xf numFmtId="0" fontId="31" fillId="0" borderId="12" xfId="0" applyFont="1" applyBorder="1" applyAlignment="1">
      <alignment horizontal="center" vertical="center"/>
    </xf>
    <xf numFmtId="0" fontId="31" fillId="22" borderId="12"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29" borderId="12" xfId="0" applyFont="1" applyFill="1" applyBorder="1" applyAlignment="1">
      <alignment horizontal="center" vertical="center"/>
    </xf>
    <xf numFmtId="0" fontId="31" fillId="22" borderId="12" xfId="0" applyFont="1" applyFill="1" applyBorder="1" applyAlignment="1">
      <alignment horizontal="center" vertical="center"/>
    </xf>
    <xf numFmtId="0" fontId="64" fillId="0" borderId="14" xfId="0" applyFont="1" applyBorder="1" applyAlignment="1">
      <alignment horizontal="center" vertical="center" wrapText="1"/>
    </xf>
    <xf numFmtId="0" fontId="4" fillId="22" borderId="9"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0" xfId="0" applyFont="1" applyBorder="1" applyAlignment="1">
      <alignment horizontal="center" vertical="center"/>
    </xf>
    <xf numFmtId="0" fontId="31" fillId="0" borderId="22" xfId="0" applyFont="1" applyBorder="1" applyAlignment="1">
      <alignment horizontal="center" vertical="center" wrapText="1"/>
    </xf>
    <xf numFmtId="0" fontId="32" fillId="0" borderId="10" xfId="0" applyFont="1" applyBorder="1" applyAlignment="1">
      <alignment horizontal="center" vertical="center"/>
    </xf>
    <xf numFmtId="0" fontId="31" fillId="0" borderId="21" xfId="0" applyFont="1" applyBorder="1" applyAlignment="1">
      <alignment horizontal="center" vertical="center"/>
    </xf>
    <xf numFmtId="0" fontId="4" fillId="29" borderId="11"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31" borderId="11" xfId="0" applyFont="1" applyFill="1" applyBorder="1" applyAlignment="1">
      <alignment horizontal="center" vertical="center"/>
    </xf>
    <xf numFmtId="0" fontId="4" fillId="0" borderId="13" xfId="0" applyFont="1" applyBorder="1" applyAlignment="1">
      <alignment horizontal="center" vertical="center"/>
    </xf>
    <xf numFmtId="0" fontId="4" fillId="29" borderId="13" xfId="0" applyFont="1" applyFill="1" applyBorder="1" applyAlignment="1">
      <alignment horizontal="center" vertical="center"/>
    </xf>
    <xf numFmtId="0" fontId="31" fillId="23" borderId="13" xfId="0" applyFont="1" applyFill="1" applyBorder="1" applyAlignment="1">
      <alignment horizontal="center" vertical="center"/>
    </xf>
    <xf numFmtId="0" fontId="64" fillId="0" borderId="13" xfId="0" applyFont="1" applyBorder="1" applyAlignment="1">
      <alignment horizontal="center" vertical="center"/>
    </xf>
    <xf numFmtId="0" fontId="64" fillId="0" borderId="13" xfId="0" applyFont="1" applyBorder="1" applyAlignment="1">
      <alignment horizontal="center" vertical="center" wrapText="1"/>
    </xf>
    <xf numFmtId="0" fontId="64" fillId="0" borderId="11" xfId="0" applyFont="1" applyBorder="1" applyAlignment="1">
      <alignment horizontal="center" vertical="center" wrapText="1"/>
    </xf>
    <xf numFmtId="0" fontId="4" fillId="9" borderId="13"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71" fillId="0" borderId="15" xfId="4" applyFont="1" applyBorder="1" applyAlignment="1">
      <alignment horizontal="center" vertical="center" wrapText="1"/>
    </xf>
    <xf numFmtId="0" fontId="4" fillId="9" borderId="13" xfId="0" applyFont="1" applyFill="1" applyBorder="1" applyAlignment="1">
      <alignment horizontal="center" vertical="center"/>
    </xf>
    <xf numFmtId="0" fontId="72" fillId="0" borderId="15" xfId="4" applyFont="1" applyBorder="1" applyAlignment="1">
      <alignment horizontal="center" vertical="center" wrapText="1"/>
    </xf>
    <xf numFmtId="0" fontId="54" fillId="0" borderId="15" xfId="0" applyFont="1" applyBorder="1" applyAlignment="1">
      <alignment horizontal="center" vertical="center" wrapText="1"/>
    </xf>
    <xf numFmtId="0" fontId="54" fillId="0" borderId="15" xfId="0" applyFont="1" applyBorder="1" applyAlignment="1">
      <alignment horizontal="center" vertical="center"/>
    </xf>
    <xf numFmtId="0" fontId="73" fillId="0" borderId="0" xfId="0" applyFont="1" applyAlignment="1">
      <alignment horizontal="center" vertical="center" wrapText="1"/>
    </xf>
    <xf numFmtId="0" fontId="53" fillId="0" borderId="11" xfId="0" applyFont="1" applyBorder="1" applyAlignment="1">
      <alignment horizontal="center" vertical="center"/>
    </xf>
    <xf numFmtId="0" fontId="54" fillId="0" borderId="6" xfId="0" applyFont="1" applyBorder="1" applyAlignment="1">
      <alignment horizontal="center" vertical="center" wrapText="1"/>
    </xf>
    <xf numFmtId="0" fontId="73" fillId="0" borderId="15" xfId="0" applyFont="1" applyBorder="1" applyAlignment="1">
      <alignment horizontal="center" vertical="center" wrapText="1"/>
    </xf>
    <xf numFmtId="0" fontId="53" fillId="9" borderId="9" xfId="0" applyFont="1" applyFill="1" applyBorder="1" applyAlignment="1">
      <alignment horizontal="center" vertical="center"/>
    </xf>
    <xf numFmtId="0" fontId="32" fillId="9" borderId="11" xfId="0" applyFont="1" applyFill="1" applyBorder="1" applyAlignment="1">
      <alignment horizontal="center" vertical="center" wrapText="1"/>
    </xf>
    <xf numFmtId="0" fontId="32" fillId="0" borderId="15" xfId="0" applyFont="1" applyBorder="1" applyAlignment="1">
      <alignment horizontal="center" vertical="center"/>
    </xf>
    <xf numFmtId="0" fontId="53" fillId="23" borderId="21" xfId="0" applyFont="1" applyFill="1" applyBorder="1" applyAlignment="1">
      <alignment horizontal="center" vertical="center" wrapText="1"/>
    </xf>
    <xf numFmtId="0" fontId="32" fillId="9" borderId="0" xfId="0" applyFont="1" applyFill="1" applyAlignment="1">
      <alignment horizontal="center" vertical="center" wrapText="1"/>
    </xf>
    <xf numFmtId="0" fontId="32" fillId="0" borderId="0" xfId="0" applyFont="1" applyAlignment="1">
      <alignment horizontal="center" vertical="center" wrapText="1"/>
    </xf>
    <xf numFmtId="0" fontId="32" fillId="10" borderId="0" xfId="0" applyFont="1" applyFill="1" applyAlignment="1">
      <alignment horizontal="center" vertical="center" wrapText="1"/>
    </xf>
    <xf numFmtId="0" fontId="31" fillId="0" borderId="11" xfId="0" applyFont="1" applyBorder="1" applyAlignment="1">
      <alignment horizontal="center" vertical="center"/>
    </xf>
    <xf numFmtId="0" fontId="31" fillId="10" borderId="15" xfId="0" applyFont="1" applyFill="1" applyBorder="1" applyAlignment="1">
      <alignment horizontal="center" vertical="center"/>
    </xf>
    <xf numFmtId="0" fontId="65" fillId="0" borderId="15"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13" xfId="0" applyFont="1" applyBorder="1" applyAlignment="1">
      <alignment horizontal="center" vertical="center"/>
    </xf>
    <xf numFmtId="0" fontId="65" fillId="0" borderId="15" xfId="0" applyFont="1" applyBorder="1" applyAlignment="1">
      <alignment horizontal="center" vertical="center"/>
    </xf>
    <xf numFmtId="0" fontId="65" fillId="0" borderId="11" xfId="0" applyFont="1" applyBorder="1" applyAlignment="1">
      <alignment horizontal="center" vertical="center"/>
    </xf>
    <xf numFmtId="0" fontId="62" fillId="0" borderId="11" xfId="0" applyFont="1" applyBorder="1" applyAlignment="1">
      <alignment horizontal="center" vertical="center" wrapText="1"/>
    </xf>
    <xf numFmtId="0" fontId="31" fillId="0" borderId="25" xfId="0" applyFont="1" applyBorder="1" applyAlignment="1">
      <alignment horizontal="center" vertical="center" wrapText="1"/>
    </xf>
    <xf numFmtId="0" fontId="65" fillId="0" borderId="11" xfId="0" applyFont="1" applyBorder="1" applyAlignment="1">
      <alignment horizontal="center" vertical="center" wrapText="1"/>
    </xf>
    <xf numFmtId="0" fontId="65" fillId="9" borderId="13" xfId="0" applyFont="1" applyFill="1" applyBorder="1" applyAlignment="1">
      <alignment horizontal="center" vertical="center"/>
    </xf>
    <xf numFmtId="0" fontId="65" fillId="9" borderId="15" xfId="0" applyFont="1" applyFill="1" applyBorder="1" applyAlignment="1">
      <alignment horizontal="center" vertical="center"/>
    </xf>
    <xf numFmtId="0" fontId="32" fillId="0" borderId="13" xfId="0" applyFont="1" applyBorder="1" applyAlignment="1">
      <alignment horizontal="center" vertical="center"/>
    </xf>
    <xf numFmtId="0" fontId="32" fillId="0" borderId="8" xfId="0" applyFont="1" applyBorder="1" applyAlignment="1">
      <alignment horizontal="center" vertical="center"/>
    </xf>
    <xf numFmtId="0" fontId="32" fillId="9" borderId="8" xfId="0" applyFont="1" applyFill="1" applyBorder="1" applyAlignment="1">
      <alignment horizontal="center" vertical="center" wrapText="1"/>
    </xf>
    <xf numFmtId="0" fontId="32" fillId="9" borderId="8" xfId="0" applyFont="1" applyFill="1" applyBorder="1" applyAlignment="1">
      <alignment horizontal="center" vertical="center"/>
    </xf>
    <xf numFmtId="0" fontId="32" fillId="0" borderId="8" xfId="0" applyFont="1" applyBorder="1" applyAlignment="1">
      <alignment horizontal="center" vertical="center" wrapText="1"/>
    </xf>
    <xf numFmtId="0" fontId="32" fillId="9" borderId="15" xfId="0" applyFont="1" applyFill="1" applyBorder="1" applyAlignment="1">
      <alignment horizontal="center" vertical="center"/>
    </xf>
    <xf numFmtId="0" fontId="64" fillId="0" borderId="21" xfId="0" applyFont="1" applyBorder="1" applyAlignment="1">
      <alignment horizontal="center" vertical="center" wrapText="1"/>
    </xf>
  </cellXfs>
  <cellStyles count="6">
    <cellStyle name="Hipervínculo" xfId="5" builtinId="8"/>
    <cellStyle name="Hyperlink" xfId="4"/>
    <cellStyle name="Normal" xfId="0" builtinId="0"/>
    <cellStyle name="Normal_Matriz de Riesgos Servidores-v2" xfId="3"/>
    <cellStyle name="Normal_Matriz de Riesgos y Graficas" xfId="1"/>
    <cellStyle name="Porcentaje" xfId="2" builtinId="5"/>
  </cellStyles>
  <dxfs count="130">
    <dxf>
      <fill>
        <patternFill>
          <bgColor indexed="52"/>
        </patternFill>
      </fill>
    </dxf>
    <dxf>
      <fill>
        <patternFill>
          <bgColor indexed="10"/>
        </patternFill>
      </fill>
    </dxf>
    <dxf>
      <fill>
        <patternFill>
          <bgColor indexed="13"/>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00B050"/>
        </patternFill>
      </fill>
    </dxf>
    <dxf>
      <fill>
        <patternFill>
          <bgColor rgb="FFFFFF00"/>
        </patternFill>
      </fill>
    </dxf>
    <dxf>
      <fill>
        <patternFill>
          <bgColor rgb="FFE28700"/>
        </patternFill>
      </fill>
    </dxf>
    <dxf>
      <fill>
        <patternFill>
          <bgColor rgb="FFFF0000"/>
        </patternFill>
      </fill>
    </dxf>
    <dxf>
      <fill>
        <patternFill>
          <bgColor indexed="10"/>
        </patternFill>
      </fill>
    </dxf>
    <dxf>
      <fill>
        <patternFill>
          <bgColor indexed="52"/>
        </patternFill>
      </fill>
    </dxf>
    <dxf>
      <fill>
        <patternFill>
          <bgColor indexed="13"/>
        </patternFill>
      </fill>
    </dxf>
    <dxf>
      <fill>
        <patternFill>
          <bgColor indexed="13"/>
        </patternFill>
      </fill>
    </dxf>
    <dxf>
      <fill>
        <patternFill>
          <bgColor indexed="10"/>
        </patternFill>
      </fill>
    </dxf>
    <dxf>
      <fill>
        <patternFill>
          <bgColor indexed="52"/>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indexed="13"/>
        </patternFill>
      </fill>
    </dxf>
    <dxf>
      <fill>
        <patternFill>
          <bgColor indexed="52"/>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FF0000"/>
        </patternFill>
      </fill>
    </dxf>
    <dxf>
      <fill>
        <patternFill>
          <bgColor rgb="FF00B050"/>
        </patternFill>
      </fill>
    </dxf>
    <dxf>
      <fill>
        <patternFill>
          <bgColor rgb="FFFFFF00"/>
        </patternFill>
      </fill>
    </dxf>
    <dxf>
      <fill>
        <patternFill>
          <bgColor rgb="FFE28700"/>
        </patternFill>
      </fill>
    </dxf>
    <dxf>
      <fill>
        <patternFill>
          <bgColor indexed="52"/>
        </patternFill>
      </fill>
    </dxf>
    <dxf>
      <fill>
        <patternFill>
          <bgColor indexed="13"/>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E3900"/>
        </patternFill>
      </fill>
    </dxf>
    <dxf>
      <fill>
        <patternFill>
          <bgColor rgb="FFFFFF00"/>
        </patternFill>
      </fill>
    </dxf>
    <dxf>
      <fill>
        <patternFill>
          <bgColor rgb="FF00B050"/>
        </patternFill>
      </fill>
    </dxf>
    <dxf>
      <fill>
        <patternFill>
          <bgColor rgb="FF00CC00"/>
        </patternFill>
      </fill>
    </dxf>
    <dxf>
      <fill>
        <patternFill>
          <bgColor rgb="FF0099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63700"/>
        </patternFill>
      </fill>
    </dxf>
    <dxf>
      <fill>
        <patternFill>
          <bgColor rgb="FFFFFF00"/>
        </patternFill>
      </fill>
    </dxf>
    <dxf>
      <fill>
        <patternFill>
          <bgColor rgb="FF00B05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3</xdr:col>
          <xdr:colOff>85725</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0</xdr:colOff>
      <xdr:row>13</xdr:row>
      <xdr:rowOff>0</xdr:rowOff>
    </xdr:from>
    <xdr:to>
      <xdr:col>4</xdr:col>
      <xdr:colOff>304800</xdr:colOff>
      <xdr:row>14</xdr:row>
      <xdr:rowOff>147713</xdr:rowOff>
    </xdr:to>
    <xdr:sp macro="" textlink="">
      <xdr:nvSpPr>
        <xdr:cNvPr id="2" name="AutoShape 136" descr="https://www.medellin.gov.co/isolucion/Grafvinetas/alcald%C3%ADa%2098%20x%20610.jpg">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934200" y="1645920"/>
          <a:ext cx="304800" cy="5515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1219200</xdr:colOff>
          <xdr:row>4</xdr:row>
          <xdr:rowOff>104775</xdr:rowOff>
        </xdr:from>
        <xdr:to>
          <xdr:col>3</xdr:col>
          <xdr:colOff>1009650</xdr:colOff>
          <xdr:row>10</xdr:row>
          <xdr:rowOff>66675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786825D3-80BB-41D9-9736-18D66641E608}"/>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DD010E88" TargetMode="External"/><Relationship Id="rId1" Type="http://schemas.openxmlformats.org/officeDocument/2006/relationships/externalLinkPath" Target="file:///\\DD010E88\Consolidado%20matriz%20de%20riesgos%20corrupci&#243;n%20Indeportes%20202312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deportesantioquia.sharepoint.com/sites/SGC2/Documentos%20compartidos/3.Riesgos/Riesgos_2026/F-MC-20_Formato_Gestion_Riesgos%20Gesti&#243;n%20de%20la%20plataforma%20TIC%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Corrupción  2026"/>
      <sheetName val="Riesgos Corrupción"/>
      <sheetName val="Gestión de Riesgos 2026"/>
      <sheetName val="Conceptos Guía "/>
      <sheetName val="Fórmulas "/>
    </sheetNames>
    <sheetDataSet>
      <sheetData sheetId="0"/>
      <sheetData sheetId="1"/>
      <sheetData sheetId="2"/>
      <sheetData sheetId="3"/>
      <sheetData sheetId="4">
        <row r="26">
          <cell r="B26" t="str">
            <v>RARA VEZ</v>
          </cell>
          <cell r="C26">
            <v>1</v>
          </cell>
          <cell r="E26" t="str">
            <v xml:space="preserve">INSIGNIFICANTE </v>
          </cell>
          <cell r="F26">
            <v>1</v>
          </cell>
        </row>
        <row r="27">
          <cell r="B27" t="str">
            <v>IMPROBABLE</v>
          </cell>
          <cell r="C27">
            <v>2</v>
          </cell>
          <cell r="E27" t="str">
            <v>MENOR</v>
          </cell>
          <cell r="F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B47" t="str">
            <v xml:space="preserve">Evaluación y Control </v>
          </cell>
          <cell r="C47" t="str">
            <v>Asegurar un ambiente de control que le permita a la entidad disponer de las condiciones mínimas para el ejercicio del control interno fundamentada en la información, el control y la evaluación, para la toma de decisiones y la mejora continua.</v>
          </cell>
          <cell r="J47" t="str">
            <v>11</v>
          </cell>
          <cell r="K47" t="str">
            <v>BAJO</v>
          </cell>
        </row>
        <row r="48">
          <cell r="B48" t="str">
            <v xml:space="preserve">Planeación Organizacional </v>
          </cell>
          <cell r="C48" t="str">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ell>
          <cell r="J48" t="str">
            <v>12</v>
          </cell>
          <cell r="K48" t="str">
            <v>BAJO</v>
          </cell>
        </row>
        <row r="49">
          <cell r="B49" t="str">
            <v xml:space="preserve">Mejoramiento Continuo </v>
          </cell>
          <cell r="C49" t="str">
            <v>Identificar y desarrollar las potencialidades de mejora en los procesos institucionales a partir del seguimiento y evaluación de la gestión.</v>
          </cell>
          <cell r="J49" t="str">
            <v>13</v>
          </cell>
          <cell r="K49" t="str">
            <v>MODERADO</v>
          </cell>
        </row>
        <row r="50">
          <cell r="B50" t="str">
            <v xml:space="preserve">Comunicaciones </v>
          </cell>
          <cell r="C50" t="str">
            <v>Fortalecer la imagen institucional de Indeportes Antioquia, como referente social del deporte en el departamento.</v>
          </cell>
          <cell r="J50" t="str">
            <v>14</v>
          </cell>
          <cell r="K50" t="str">
            <v>ALTO</v>
          </cell>
        </row>
        <row r="51">
          <cell r="B51" t="str">
            <v xml:space="preserve">Investigación </v>
          </cell>
          <cell r="C51" t="str">
            <v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v>
          </cell>
          <cell r="J51" t="str">
            <v>15</v>
          </cell>
          <cell r="K51" t="str">
            <v>ALTO</v>
          </cell>
        </row>
        <row r="52">
          <cell r="B52" t="str">
            <v xml:space="preserve">Acompañamiento Institucional </v>
          </cell>
          <cell r="C52" t="str">
            <v xml:space="preserve">Pendiente definir objetivo, toda vez que el proceso está en construcción </v>
          </cell>
          <cell r="J52" t="str">
            <v>21</v>
          </cell>
          <cell r="K52" t="str">
            <v>BAJO</v>
          </cell>
        </row>
        <row r="53">
          <cell r="B53" t="str">
            <v>Capacitación para organizaciones deportivas</v>
          </cell>
          <cell r="C53" t="str">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ell>
          <cell r="J53" t="str">
            <v>22</v>
          </cell>
          <cell r="K53" t="str">
            <v>BAJO</v>
          </cell>
        </row>
        <row r="54">
          <cell r="B54" t="str">
            <v xml:space="preserve">Actividad Física </v>
          </cell>
          <cell r="C54" t="str">
            <v>Promocionar la salud y prevenir la enfermedad mediante de la práctica de la actividad física.  El proceso está dirigido a los municipios y corregimientos del Departamento, para brindar una opción de lucha contra el sedentarismo, el tabaquismo y la inadecuada alimentación.</v>
          </cell>
          <cell r="J54" t="str">
            <v>23</v>
          </cell>
          <cell r="K54" t="str">
            <v>MODERADO</v>
          </cell>
        </row>
        <row r="55">
          <cell r="B55" t="str">
            <v xml:space="preserve">Apoyo Técnico, Científico y Psicosocial </v>
          </cell>
          <cell r="C55" t="str">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ell>
          <cell r="J55" t="str">
            <v>24</v>
          </cell>
          <cell r="K55" t="str">
            <v>ALTO</v>
          </cell>
        </row>
        <row r="56">
          <cell r="B56" t="str">
            <v>Deporte</v>
          </cell>
          <cell r="C56" t="str">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ell>
          <cell r="J56" t="str">
            <v>25</v>
          </cell>
          <cell r="K56" t="str">
            <v>EXTREMO</v>
          </cell>
        </row>
        <row r="57">
          <cell r="B57" t="str">
            <v xml:space="preserve">Juegos Deportivos Institucionales </v>
          </cell>
          <cell r="C57" t="str">
            <v> Fomentar la práctica del deporte, la educación física y la recreación en el departamento de Antioquia a través del diseño y acompañamiento de programas y proyectos orientados a la población en general y grupos especiales.</v>
          </cell>
          <cell r="J57" t="str">
            <v>31</v>
          </cell>
          <cell r="K57" t="str">
            <v>BAJO</v>
          </cell>
        </row>
        <row r="58">
          <cell r="B58" t="str">
            <v xml:space="preserve">Asesoría para la construcción de escenarios deportivos </v>
          </cell>
          <cell r="C58" t="str">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ell>
          <cell r="J58" t="str">
            <v>32</v>
          </cell>
          <cell r="K58" t="str">
            <v>MODERADO</v>
          </cell>
        </row>
        <row r="59">
          <cell r="B59" t="str">
            <v xml:space="preserve">Gestión Financiera </v>
          </cell>
          <cell r="C59" t="str">
            <v>Realizar la planificación financiera, aplicación y custodia de los recursos financieros de la entidad y gestionar la transferencia de los mismos.</v>
          </cell>
          <cell r="J59" t="str">
            <v>33</v>
          </cell>
          <cell r="K59" t="str">
            <v>ALTO</v>
          </cell>
        </row>
        <row r="60">
          <cell r="B60" t="str">
            <v xml:space="preserve">Contratación y Adquisiciones </v>
          </cell>
          <cell r="C60" t="str">
            <v>Garantizar que contrataciones con clientes y proveedores de la entidad se realicen con calidad, oportunidad, eficiencia y cumpliendo de los términos legales.</v>
          </cell>
          <cell r="J60" t="str">
            <v>34</v>
          </cell>
          <cell r="K60" t="str">
            <v>EXTREMO</v>
          </cell>
        </row>
        <row r="61">
          <cell r="B61" t="str">
            <v xml:space="preserve">Gestión Administrativa de los Recursos </v>
          </cell>
          <cell r="C61" t="str">
            <v>Apoyar el desarrollo eficiente de los procesos internos, mediante la administración de los bienes y prestación de los servicios internos requeridos.</v>
          </cell>
          <cell r="J61" t="str">
            <v>35</v>
          </cell>
          <cell r="K61" t="str">
            <v>EXTREMO</v>
          </cell>
        </row>
        <row r="62">
          <cell r="B62" t="str">
            <v>Gestión de la Plataforma TIC</v>
          </cell>
          <cell r="C62" t="str">
            <v>Asegurar que la Plataforma TIC esté disponible, funcional, optimizada y actualizada para que satisfaga las necesidades de los procesos de la entidad.</v>
          </cell>
          <cell r="J62" t="str">
            <v>41</v>
          </cell>
          <cell r="K62" t="str">
            <v>MODERADO</v>
          </cell>
        </row>
        <row r="63">
          <cell r="B63" t="str">
            <v xml:space="preserve">Gestión Documental </v>
          </cell>
          <cell r="C63" t="str">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ell>
          <cell r="J63" t="str">
            <v>42</v>
          </cell>
          <cell r="K63" t="str">
            <v>ALTO</v>
          </cell>
        </row>
        <row r="64">
          <cell r="B64" t="str">
            <v xml:space="preserve">Gestión del Talento Humano </v>
          </cell>
          <cell r="C64" t="str">
            <v>lanear, organizar, ejecutar y hacer seguimiento a las acciones que promuevan el desarrollo del talento Humano durante el ciclo de vida laboral de los servidores públicos del instituto.</v>
          </cell>
          <cell r="J64" t="str">
            <v>43</v>
          </cell>
          <cell r="K64" t="str">
            <v>ALTO</v>
          </cell>
        </row>
        <row r="65">
          <cell r="B65" t="str">
            <v xml:space="preserve">Proceso Jurídico </v>
          </cell>
          <cell r="C65" t="str">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ell>
          <cell r="J65" t="str">
            <v>44</v>
          </cell>
          <cell r="K65" t="str">
            <v>EXTREMO</v>
          </cell>
        </row>
        <row r="66">
          <cell r="B66" t="str">
            <v>Recreación</v>
          </cell>
          <cell r="C66" t="str">
            <v>Promover en los municipios del Departamento de Antioquia, la apropiación y conocimiento de herramientas lúdico recreativas, mediante intervenciones de formación, asesoría y alianzas interinstitucionales para el aprovechamiento del tiempo libre.</v>
          </cell>
          <cell r="J66" t="str">
            <v>45</v>
          </cell>
          <cell r="K66" t="str">
            <v>EXTREMO</v>
          </cell>
        </row>
        <row r="67">
          <cell r="B67" t="str">
            <v xml:space="preserve">Servicio al Ciudadano </v>
          </cell>
          <cell r="C67" t="str">
            <v>Atender a la ciudadanía mediante la implementación de políticas de servicio y protocolos de atención, a través de los diferentes canales, satisfaciendo las necesidades y expectativas de los grupos de valor, con calidad, equidad y oportunidad. ​​​​​​​​​​​​​​​​​​​​​</v>
          </cell>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oleObject" Target="../embeddings/oleObject1.bin"/><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vmlDrawing" Target="../drawings/vmlDrawing1.vml"/><Relationship Id="rId2" Type="http://schemas.openxmlformats.org/officeDocument/2006/relationships/hyperlink" Target="https://indeportesantioquia.sharepoint.com/:b:/r/sites/SGC2/Documentos%20compartidos/3.1%20Evidencias%20deRriegos/Gesti%C3%B3n%20de%20los%20Recursos/Evidencia%20de%20Riesgos%202025/Riesgos%20de%20Corrupci%C3%B3n%202025/GA-RC1-CAU2-CON1/Comprobantes%20de%20entradas%20enero%20a%20febrero%202025.pdf?csf=1&amp;web=1&amp;e=0nwH67" TargetMode="External"/><Relationship Id="rId1" Type="http://schemas.openxmlformats.org/officeDocument/2006/relationships/hyperlink" Target="https://indeportesantioquia-my.sharepoint.com/:f:/r/personal/ialvarez_indeportesantioquia_gov_co/Documents/Documentos/0.%202026/Evidencias%20riesgos%20corrupcion%202026?csf=1&amp;web=1&amp;e=6vbJlR" TargetMode="External"/><Relationship Id="rId6"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1" Type="http://schemas.openxmlformats.org/officeDocument/2006/relationships/drawing" Target="../drawings/drawing1.x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5" Type="http://schemas.openxmlformats.org/officeDocument/2006/relationships/comments" Target="../comments1.xml"/><Relationship Id="rId10" Type="http://schemas.openxmlformats.org/officeDocument/2006/relationships/printerSettings" Target="../printerSettings/printerSettings1.bin"/><Relationship Id="rId4" Type="http://schemas.openxmlformats.org/officeDocument/2006/relationships/hyperlink" Target="../../../../../:f:/r/sites/SGC2/Documentos%20compartidos/3.1%20Evidencias%20deRriegos/Gesti%C3%B3n%20de%20los%20Recursos/Evidencia%20de%20Riesgos%202025/Riesgos%20de%20Corrupci%C3%B3n%202025/GA-RC1-CAU1-CON1?csf=1&amp;web=1&amp;e=SGeE6d" TargetMode="External"/><Relationship Id="rId9"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4" Type="http://schemas.openxmlformats.org/officeDocument/2006/relationships/image" Target="../media/image1.png"/></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f:/r/sites/SGC2/Documentos%20compartidos/3.1%20Evidencias%20deRriegos/Gesti%C3%B3n%20financiera/Evidencia%20de%20Riesgos%202025/Riesgos%20de%20Gesti%C3%B3n%20y%20Fiscal%202025/Riesgos%20Gesti%C3%B3n/RG1?csf=1&amp;web=1&amp;e=X6AWbK" TargetMode="External"/><Relationship Id="rId7" Type="http://schemas.openxmlformats.org/officeDocument/2006/relationships/printerSettings" Target="../printerSettings/printerSettings2.bin"/><Relationship Id="rId12" Type="http://schemas.openxmlformats.org/officeDocument/2006/relationships/comments" Target="../comments2.xml"/><Relationship Id="rId2" Type="http://schemas.openxmlformats.org/officeDocument/2006/relationships/hyperlink" Target="../../../../../:f:/r/sites/SGC2/Documentos%20compartidos/3.1%20Evidencias%20deRriegos/Servicio%20al%20Ciudadano/Evidencias%20Riesgos%202025/Riesgos%20de%20Gesti%C3%B3n%202025/SC-RG2?csf=1&amp;web=1&amp;e=pJxHA4" TargetMode="External"/><Relationship Id="rId1" Type="http://schemas.openxmlformats.org/officeDocument/2006/relationships/hyperlink" Target="https://app.powerbi.com/view?r=eyJrIjoiYzc4OWYxZTItMTBmYS00NWM4LThlYTEtY2JmYTE5NTVkNjk2IiwidCI6ImI3YmJkOWQ2LTczODItNGZiMS05MDUxLWIxNmVjMGZlM2RhZCIsImMiOjR9" TargetMode="External"/><Relationship Id="rId6" Type="http://schemas.openxmlformats.org/officeDocument/2006/relationships/hyperlink" Target="../../../../../:f:/r/sites/SGC2/Documentos%20compartidos/3.1%20Evidencias%20deRriegos/Gesti%C3%B3n%20financiera/Evidencia%20de%20Riesgos%202025/Riesgos%20de%20Gesti%C3%B3n%20y%20Fiscal%202025/Riesgos%20Gesti%C3%B3n/RG4?csf=1&amp;web=1&amp;e=ohgIqE" TargetMode="External"/><Relationship Id="rId11" Type="http://schemas.openxmlformats.org/officeDocument/2006/relationships/image" Target="../media/image1.png"/><Relationship Id="rId5" Type="http://schemas.openxmlformats.org/officeDocument/2006/relationships/hyperlink" Target="../../../../../:f:/r/sites/SGC2/Documentos%20compartidos/3.1%20Evidencias%20deRriegos/Gesti%C3%B3n%20financiera/Evidencia%20de%20Riesgos%202025/Riesgos%20de%20Gesti%C3%B3n%20y%20Fiscal%202025/Riesgos%20Gesti%C3%B3n/RG5?csf=1&amp;web=1&amp;e=gn7u1y" TargetMode="External"/><Relationship Id="rId10" Type="http://schemas.openxmlformats.org/officeDocument/2006/relationships/oleObject" Target="../embeddings/oleObject2.bin"/><Relationship Id="rId4" Type="http://schemas.openxmlformats.org/officeDocument/2006/relationships/hyperlink" Target="../../../../../:f:/r/sites/SGC2/Documentos%20compartidos/3.1%20Evidencias%20deRriegos/Gesti%C3%B3n%20financiera/Evidencia%20de%20Riesgos%202025/Riesgos%20de%20Gesti%C3%B3n%20y%20Fiscal%202025/Riesgos%20Gesti%C3%B3n/RG2?csf=1&amp;web=1&amp;e=IiCJml"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image" Target="../media/image1.png"/><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V46"/>
  <sheetViews>
    <sheetView showGridLines="0" tabSelected="1" view="pageBreakPreview" zoomScale="60" zoomScaleNormal="76" workbookViewId="0">
      <selection activeCell="AL12" sqref="AL12"/>
    </sheetView>
  </sheetViews>
  <sheetFormatPr baseColWidth="10" defaultColWidth="11.5703125" defaultRowHeight="24" customHeight="1"/>
  <cols>
    <col min="1" max="2" width="21.42578125" customWidth="1"/>
    <col min="3" max="3" width="44.85546875" hidden="1" customWidth="1"/>
    <col min="4" max="4" width="19.7109375" hidden="1" customWidth="1"/>
    <col min="5" max="5" width="34.28515625" customWidth="1"/>
    <col min="6" max="6" width="14.5703125" style="3" hidden="1" customWidth="1"/>
    <col min="7" max="7" width="13.7109375" style="3" hidden="1" customWidth="1"/>
    <col min="8" max="8" width="20" style="3" hidden="1" customWidth="1"/>
    <col min="9" max="9" width="15.7109375" style="3" hidden="1" customWidth="1"/>
    <col min="10" max="10" width="16.5703125" style="3" customWidth="1"/>
    <col min="11" max="11" width="21.28515625" style="3" customWidth="1"/>
    <col min="12" max="12" width="23.5703125" style="3" customWidth="1"/>
    <col min="13" max="14" width="16.85546875" style="3" hidden="1" customWidth="1"/>
    <col min="15" max="15" width="15.42578125" style="3" hidden="1" customWidth="1"/>
    <col min="16" max="16" width="17.7109375" style="3" hidden="1" customWidth="1"/>
    <col min="17" max="31" width="11.5703125" style="3" hidden="1" customWidth="1"/>
    <col min="32" max="32" width="24.42578125" style="3" hidden="1" customWidth="1"/>
    <col min="33" max="33" width="21.28515625" style="3" customWidth="1"/>
    <col min="34" max="34" width="16.85546875" style="3" customWidth="1"/>
    <col min="35" max="35" width="30.28515625" style="3" customWidth="1"/>
    <col min="36" max="36" width="13.5703125" style="3" customWidth="1"/>
    <col min="37" max="37" width="13.85546875" style="3" customWidth="1"/>
    <col min="38" max="38" width="37.7109375" style="3" customWidth="1"/>
    <col min="39" max="39" width="28.85546875" style="3" customWidth="1"/>
    <col min="40" max="40" width="22" style="3" customWidth="1"/>
    <col min="41" max="41" width="19.28515625" style="3" customWidth="1"/>
    <col min="42" max="42" width="17.5703125" style="3" customWidth="1"/>
    <col min="43" max="43" width="18.42578125" style="3" hidden="1" customWidth="1"/>
    <col min="44" max="44" width="19.28515625" style="3" hidden="1" customWidth="1"/>
    <col min="45" max="49" width="11.5703125" style="3" hidden="1" customWidth="1"/>
    <col min="50" max="50" width="10.28515625" style="3" hidden="1" customWidth="1"/>
    <col min="51" max="51" width="23.140625" style="3" hidden="1" customWidth="1"/>
    <col min="52" max="52" width="11.5703125" style="3" hidden="1" customWidth="1"/>
    <col min="53" max="53" width="16" style="3" customWidth="1"/>
    <col min="54" max="54" width="11.5703125" style="3" hidden="1" customWidth="1"/>
    <col min="55" max="55" width="17.85546875" style="3" customWidth="1"/>
    <col min="56" max="56" width="11.5703125" style="3" hidden="1" customWidth="1"/>
    <col min="57" max="57" width="25.7109375" style="3" customWidth="1"/>
    <col min="58" max="58" width="18" style="3" hidden="1" customWidth="1"/>
    <col min="59" max="59" width="20.7109375" style="3" customWidth="1"/>
    <col min="60" max="60" width="21.42578125" style="3" customWidth="1"/>
    <col min="61" max="62" width="21.42578125" style="3" hidden="1" customWidth="1"/>
    <col min="63" max="63" width="17.28515625" style="3" customWidth="1"/>
    <col min="64" max="64" width="53.7109375" style="59" customWidth="1"/>
    <col min="65" max="65" width="17.28515625" style="59" hidden="1" customWidth="1"/>
    <col min="66" max="66" width="53.7109375" style="59" hidden="1" customWidth="1"/>
    <col min="67" max="67" width="17.28515625" style="59" hidden="1" customWidth="1"/>
    <col min="68" max="68" width="53.7109375" style="59" hidden="1" customWidth="1"/>
    <col min="69" max="69" width="17.28515625" style="59" hidden="1" customWidth="1"/>
    <col min="70" max="70" width="53.7109375" style="59" hidden="1" customWidth="1"/>
    <col min="71" max="71" width="17.28515625" hidden="1" customWidth="1"/>
    <col min="72" max="72" width="53.7109375" hidden="1" customWidth="1"/>
    <col min="73" max="73" width="17.28515625" hidden="1" customWidth="1"/>
    <col min="74" max="74" width="53.7109375" hidden="1" customWidth="1"/>
  </cols>
  <sheetData>
    <row r="1" spans="1:74" ht="15">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4" ht="14.45" customHeight="1">
      <c r="A2" s="364"/>
      <c r="B2" s="365"/>
      <c r="C2" s="365"/>
      <c r="D2" s="366"/>
      <c r="E2" s="337" t="s">
        <v>0</v>
      </c>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9"/>
    </row>
    <row r="3" spans="1:74" ht="14.45" customHeight="1">
      <c r="A3" s="367"/>
      <c r="B3" s="368"/>
      <c r="C3" s="368"/>
      <c r="D3" s="369"/>
      <c r="E3" s="340"/>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2"/>
    </row>
    <row r="4" spans="1:74" ht="14.45" customHeight="1">
      <c r="A4" s="367"/>
      <c r="B4" s="368"/>
      <c r="C4" s="368"/>
      <c r="D4" s="369"/>
      <c r="E4" s="340"/>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2"/>
    </row>
    <row r="5" spans="1:74" ht="28.15" customHeight="1">
      <c r="A5" s="370"/>
      <c r="B5" s="371"/>
      <c r="C5" s="371"/>
      <c r="D5" s="372"/>
      <c r="E5" s="343"/>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5"/>
    </row>
    <row r="6" spans="1:74" ht="15">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row>
    <row r="7" spans="1:74" ht="15">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row>
    <row r="8" spans="1:74" ht="57" customHeight="1">
      <c r="A8" s="346" t="s">
        <v>1</v>
      </c>
      <c r="B8" s="347"/>
      <c r="C8" s="347"/>
      <c r="D8" s="347"/>
      <c r="E8" s="347"/>
      <c r="F8" s="347"/>
      <c r="G8" s="347"/>
      <c r="H8" s="347"/>
      <c r="I8" s="347"/>
      <c r="J8" s="347"/>
      <c r="K8" s="347"/>
      <c r="L8" s="348"/>
      <c r="M8" s="355" t="s">
        <v>2</v>
      </c>
      <c r="N8" s="356"/>
      <c r="O8" s="356"/>
      <c r="P8" s="356"/>
      <c r="Q8" s="356"/>
      <c r="R8" s="356"/>
      <c r="S8" s="356"/>
      <c r="T8" s="356"/>
      <c r="U8" s="356"/>
      <c r="V8" s="356"/>
      <c r="W8" s="356"/>
      <c r="X8" s="356"/>
      <c r="Y8" s="356"/>
      <c r="Z8" s="356"/>
      <c r="AA8" s="356"/>
      <c r="AB8" s="356"/>
      <c r="AC8" s="356"/>
      <c r="AD8" s="356"/>
      <c r="AE8" s="356"/>
      <c r="AF8" s="356"/>
      <c r="AG8" s="356"/>
      <c r="AH8" s="356"/>
      <c r="AI8" s="356"/>
      <c r="AJ8" s="356"/>
      <c r="AK8" s="357"/>
      <c r="AL8" s="332"/>
      <c r="AM8" s="333"/>
      <c r="AN8" s="333"/>
      <c r="AO8" s="333"/>
      <c r="AP8" s="333"/>
      <c r="AQ8" s="333"/>
      <c r="AR8" s="333"/>
      <c r="AS8" s="333"/>
      <c r="AT8" s="333"/>
      <c r="AU8" s="333"/>
      <c r="AV8" s="333"/>
      <c r="AW8" s="333"/>
      <c r="AX8" s="333"/>
      <c r="AY8" s="333"/>
      <c r="AZ8" s="333"/>
      <c r="BA8" s="333"/>
      <c r="BB8" s="333"/>
      <c r="BC8" s="333"/>
      <c r="BD8" s="333"/>
      <c r="BE8" s="333"/>
      <c r="BF8" s="334"/>
      <c r="BG8" s="153"/>
      <c r="BH8" s="153"/>
      <c r="BI8" s="153"/>
      <c r="BJ8" s="153"/>
      <c r="BK8" s="323" t="s">
        <v>3</v>
      </c>
      <c r="BL8" s="324"/>
      <c r="BM8" s="324"/>
      <c r="BN8" s="324"/>
      <c r="BO8" s="324"/>
      <c r="BP8" s="324"/>
      <c r="BQ8" s="324"/>
      <c r="BR8" s="324"/>
      <c r="BS8" s="324"/>
      <c r="BT8" s="324"/>
      <c r="BU8" s="324"/>
      <c r="BV8" s="325"/>
    </row>
    <row r="9" spans="1:74" ht="14.45" customHeight="1">
      <c r="A9" s="349"/>
      <c r="B9" s="350"/>
      <c r="C9" s="350"/>
      <c r="D9" s="350"/>
      <c r="E9" s="350"/>
      <c r="F9" s="350"/>
      <c r="G9" s="350"/>
      <c r="H9" s="350"/>
      <c r="I9" s="350"/>
      <c r="J9" s="350"/>
      <c r="K9" s="350"/>
      <c r="L9" s="351"/>
      <c r="M9" s="358"/>
      <c r="N9" s="359"/>
      <c r="O9" s="359"/>
      <c r="P9" s="359"/>
      <c r="Q9" s="359"/>
      <c r="R9" s="359"/>
      <c r="S9" s="359"/>
      <c r="T9" s="359"/>
      <c r="U9" s="359"/>
      <c r="V9" s="359"/>
      <c r="W9" s="359"/>
      <c r="X9" s="359"/>
      <c r="Y9" s="359"/>
      <c r="Z9" s="359"/>
      <c r="AA9" s="359"/>
      <c r="AB9" s="359"/>
      <c r="AC9" s="359"/>
      <c r="AD9" s="359"/>
      <c r="AE9" s="359"/>
      <c r="AF9" s="359"/>
      <c r="AG9" s="359"/>
      <c r="AH9" s="359"/>
      <c r="AI9" s="359"/>
      <c r="AJ9" s="359"/>
      <c r="AK9" s="360"/>
      <c r="AL9" s="373"/>
      <c r="AM9" s="374"/>
      <c r="AN9" s="374"/>
      <c r="AO9" s="374"/>
      <c r="AP9" s="375"/>
      <c r="AQ9" s="332" t="s">
        <v>4</v>
      </c>
      <c r="AR9" s="333"/>
      <c r="AS9" s="333"/>
      <c r="AT9" s="333"/>
      <c r="AU9" s="333"/>
      <c r="AV9" s="333"/>
      <c r="AW9" s="333"/>
      <c r="AX9" s="333"/>
      <c r="AY9" s="334"/>
      <c r="AZ9" s="153"/>
      <c r="BA9" s="153"/>
      <c r="BB9" s="153"/>
      <c r="BC9" s="153"/>
      <c r="BD9" s="153"/>
      <c r="BE9" s="153"/>
      <c r="BF9" s="153"/>
      <c r="BG9" s="153"/>
      <c r="BH9" s="153"/>
      <c r="BI9" s="153"/>
      <c r="BJ9" s="153"/>
      <c r="BK9" s="328" t="s">
        <v>5</v>
      </c>
      <c r="BL9" s="329"/>
      <c r="BM9" s="328" t="s">
        <v>6</v>
      </c>
      <c r="BN9" s="329"/>
      <c r="BO9" s="328" t="s">
        <v>7</v>
      </c>
      <c r="BP9" s="329"/>
      <c r="BQ9" s="328" t="s">
        <v>8</v>
      </c>
      <c r="BR9" s="329"/>
      <c r="BS9" s="328" t="s">
        <v>9</v>
      </c>
      <c r="BT9" s="329"/>
      <c r="BU9" s="328" t="s">
        <v>10</v>
      </c>
      <c r="BV9" s="329"/>
    </row>
    <row r="10" spans="1:74" ht="14.45" customHeight="1">
      <c r="A10" s="352"/>
      <c r="B10" s="353"/>
      <c r="C10" s="353"/>
      <c r="D10" s="353"/>
      <c r="E10" s="353"/>
      <c r="F10" s="353"/>
      <c r="G10" s="353"/>
      <c r="H10" s="353"/>
      <c r="I10" s="353"/>
      <c r="J10" s="353"/>
      <c r="K10" s="353"/>
      <c r="L10" s="354"/>
      <c r="M10" s="361"/>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3"/>
      <c r="AL10" s="376"/>
      <c r="AM10" s="377"/>
      <c r="AN10" s="377"/>
      <c r="AO10" s="377"/>
      <c r="AP10" s="378"/>
      <c r="AQ10" s="379" t="s">
        <v>4</v>
      </c>
      <c r="AR10" s="380"/>
      <c r="AS10" s="380"/>
      <c r="AT10" s="380"/>
      <c r="AU10" s="380"/>
      <c r="AV10" s="380"/>
      <c r="AW10" s="381"/>
      <c r="AX10" s="382" t="s">
        <v>11</v>
      </c>
      <c r="AY10" s="383"/>
      <c r="AZ10" s="335" t="s">
        <v>12</v>
      </c>
      <c r="BA10" s="142"/>
      <c r="BB10" s="335" t="s">
        <v>13</v>
      </c>
      <c r="BC10" s="335" t="s">
        <v>14</v>
      </c>
      <c r="BD10" s="335" t="s">
        <v>15</v>
      </c>
      <c r="BE10" s="335" t="s">
        <v>16</v>
      </c>
      <c r="BF10" s="335" t="s">
        <v>17</v>
      </c>
      <c r="BG10" s="326" t="s">
        <v>18</v>
      </c>
      <c r="BH10" s="326" t="s">
        <v>19</v>
      </c>
      <c r="BI10" s="326" t="s">
        <v>20</v>
      </c>
      <c r="BJ10" s="326" t="s">
        <v>21</v>
      </c>
      <c r="BK10" s="330"/>
      <c r="BL10" s="331"/>
      <c r="BM10" s="330"/>
      <c r="BN10" s="331"/>
      <c r="BO10" s="330"/>
      <c r="BP10" s="331"/>
      <c r="BQ10" s="330"/>
      <c r="BR10" s="331"/>
      <c r="BS10" s="330"/>
      <c r="BT10" s="331"/>
      <c r="BU10" s="330"/>
      <c r="BV10" s="331"/>
    </row>
    <row r="11" spans="1:74" ht="225.75" customHeight="1">
      <c r="A11" s="5" t="s">
        <v>22</v>
      </c>
      <c r="B11" s="5" t="s">
        <v>23</v>
      </c>
      <c r="C11" s="5" t="s">
        <v>24</v>
      </c>
      <c r="D11" s="5" t="s">
        <v>25</v>
      </c>
      <c r="E11" s="5" t="s">
        <v>26</v>
      </c>
      <c r="F11" s="5" t="s">
        <v>27</v>
      </c>
      <c r="G11" s="5" t="s">
        <v>28</v>
      </c>
      <c r="H11" s="5" t="s">
        <v>29</v>
      </c>
      <c r="I11" s="5" t="s">
        <v>30</v>
      </c>
      <c r="J11" s="5" t="s">
        <v>31</v>
      </c>
      <c r="K11" s="5" t="s">
        <v>32</v>
      </c>
      <c r="L11" s="5" t="s">
        <v>33</v>
      </c>
      <c r="M11" s="6" t="s">
        <v>34</v>
      </c>
      <c r="N11" s="6" t="s">
        <v>35</v>
      </c>
      <c r="O11" s="6" t="s">
        <v>36</v>
      </c>
      <c r="P11" s="6" t="s">
        <v>37</v>
      </c>
      <c r="Q11" s="6" t="s">
        <v>38</v>
      </c>
      <c r="R11" s="6" t="s">
        <v>39</v>
      </c>
      <c r="S11" s="6" t="s">
        <v>40</v>
      </c>
      <c r="T11" s="6" t="s">
        <v>41</v>
      </c>
      <c r="U11" s="6" t="s">
        <v>42</v>
      </c>
      <c r="V11" s="6" t="s">
        <v>43</v>
      </c>
      <c r="W11" s="6" t="s">
        <v>44</v>
      </c>
      <c r="X11" s="6" t="s">
        <v>45</v>
      </c>
      <c r="Y11" s="6" t="s">
        <v>46</v>
      </c>
      <c r="Z11" s="6" t="s">
        <v>47</v>
      </c>
      <c r="AA11" s="6" t="s">
        <v>48</v>
      </c>
      <c r="AB11" s="6" t="s">
        <v>49</v>
      </c>
      <c r="AC11" s="6" t="s">
        <v>50</v>
      </c>
      <c r="AD11" s="6" t="s">
        <v>51</v>
      </c>
      <c r="AE11" s="6" t="s">
        <v>52</v>
      </c>
      <c r="AF11" s="217" t="s">
        <v>53</v>
      </c>
      <c r="AG11" s="7" t="s">
        <v>54</v>
      </c>
      <c r="AH11" s="217" t="s">
        <v>13</v>
      </c>
      <c r="AI11" s="217" t="s">
        <v>55</v>
      </c>
      <c r="AJ11" s="217" t="s">
        <v>15</v>
      </c>
      <c r="AK11" s="217" t="s">
        <v>56</v>
      </c>
      <c r="AL11" s="142" t="s">
        <v>57</v>
      </c>
      <c r="AM11" s="142" t="s">
        <v>58</v>
      </c>
      <c r="AN11" s="142" t="s">
        <v>59</v>
      </c>
      <c r="AO11" s="142" t="s">
        <v>60</v>
      </c>
      <c r="AP11" s="142" t="s">
        <v>61</v>
      </c>
      <c r="AQ11" s="142" t="s">
        <v>62</v>
      </c>
      <c r="AR11" s="142" t="s">
        <v>63</v>
      </c>
      <c r="AS11" s="142" t="s">
        <v>64</v>
      </c>
      <c r="AT11" s="142" t="s">
        <v>65</v>
      </c>
      <c r="AU11" s="142" t="s">
        <v>66</v>
      </c>
      <c r="AV11" s="142" t="s">
        <v>67</v>
      </c>
      <c r="AW11" s="142" t="s">
        <v>68</v>
      </c>
      <c r="AX11" s="384"/>
      <c r="AY11" s="385"/>
      <c r="AZ11" s="336"/>
      <c r="BA11" s="213" t="s">
        <v>69</v>
      </c>
      <c r="BB11" s="336"/>
      <c r="BC11" s="336"/>
      <c r="BD11" s="336"/>
      <c r="BE11" s="336"/>
      <c r="BF11" s="336"/>
      <c r="BG11" s="327"/>
      <c r="BH11" s="327"/>
      <c r="BI11" s="327"/>
      <c r="BJ11" s="327"/>
      <c r="BK11" s="143" t="s">
        <v>70</v>
      </c>
      <c r="BL11" s="143" t="s">
        <v>71</v>
      </c>
      <c r="BM11" s="143" t="s">
        <v>72</v>
      </c>
      <c r="BN11" s="143" t="s">
        <v>71</v>
      </c>
      <c r="BO11" s="143" t="s">
        <v>73</v>
      </c>
      <c r="BP11" s="143" t="s">
        <v>71</v>
      </c>
      <c r="BQ11" s="143" t="s">
        <v>74</v>
      </c>
      <c r="BR11" s="143" t="s">
        <v>71</v>
      </c>
      <c r="BS11" s="143" t="s">
        <v>75</v>
      </c>
      <c r="BT11" s="143" t="s">
        <v>71</v>
      </c>
      <c r="BU11" s="143" t="s">
        <v>76</v>
      </c>
      <c r="BV11" s="143" t="s">
        <v>71</v>
      </c>
    </row>
    <row r="12" spans="1:74" s="59" customFormat="1" ht="177" customHeight="1">
      <c r="A12" s="62" t="s">
        <v>77</v>
      </c>
      <c r="B12" s="235" t="s">
        <v>78</v>
      </c>
      <c r="C12" s="235" t="s">
        <v>79</v>
      </c>
      <c r="D12" s="62" t="s">
        <v>80</v>
      </c>
      <c r="E12" s="62" t="s">
        <v>81</v>
      </c>
      <c r="F12" s="62" t="s">
        <v>82</v>
      </c>
      <c r="G12" s="62" t="s">
        <v>82</v>
      </c>
      <c r="H12" s="62" t="s">
        <v>82</v>
      </c>
      <c r="I12" s="62" t="s">
        <v>82</v>
      </c>
      <c r="J12" s="62" t="s">
        <v>83</v>
      </c>
      <c r="K12" s="62" t="s">
        <v>84</v>
      </c>
      <c r="L12" s="62" t="s">
        <v>85</v>
      </c>
      <c r="M12" s="62" t="s">
        <v>82</v>
      </c>
      <c r="N12" s="62" t="s">
        <v>82</v>
      </c>
      <c r="O12" s="62" t="s">
        <v>82</v>
      </c>
      <c r="P12" s="62" t="s">
        <v>82</v>
      </c>
      <c r="Q12" s="62" t="s">
        <v>82</v>
      </c>
      <c r="R12" s="62" t="s">
        <v>82</v>
      </c>
      <c r="S12" s="62" t="s">
        <v>86</v>
      </c>
      <c r="T12" s="62" t="s">
        <v>86</v>
      </c>
      <c r="U12" s="62" t="s">
        <v>82</v>
      </c>
      <c r="V12" s="62" t="s">
        <v>82</v>
      </c>
      <c r="W12" s="62" t="s">
        <v>82</v>
      </c>
      <c r="X12" s="62" t="s">
        <v>82</v>
      </c>
      <c r="Y12" s="62" t="s">
        <v>82</v>
      </c>
      <c r="Z12" s="62" t="s">
        <v>82</v>
      </c>
      <c r="AA12" s="62" t="s">
        <v>82</v>
      </c>
      <c r="AB12" s="62" t="s">
        <v>86</v>
      </c>
      <c r="AC12" s="62" t="s">
        <v>82</v>
      </c>
      <c r="AD12" s="62" t="s">
        <v>86</v>
      </c>
      <c r="AE12" s="62" t="s">
        <v>86</v>
      </c>
      <c r="AF12" s="54">
        <f>+COUNTIF(M12:AE12,"SI")</f>
        <v>14</v>
      </c>
      <c r="AG12" s="62" t="s">
        <v>87</v>
      </c>
      <c r="AH12" s="54">
        <v>3</v>
      </c>
      <c r="AI12" s="54" t="s">
        <v>88</v>
      </c>
      <c r="AJ12" s="111">
        <v>5</v>
      </c>
      <c r="AK12" s="67" t="s">
        <v>89</v>
      </c>
      <c r="AL12" s="547" t="s">
        <v>1459</v>
      </c>
      <c r="AM12" s="548" t="s">
        <v>90</v>
      </c>
      <c r="AN12" s="549" t="s">
        <v>91</v>
      </c>
      <c r="AO12" s="62" t="s">
        <v>92</v>
      </c>
      <c r="AP12" s="62" t="s">
        <v>93</v>
      </c>
      <c r="AQ12" s="54" t="s">
        <v>94</v>
      </c>
      <c r="AR12" s="54" t="s">
        <v>95</v>
      </c>
      <c r="AS12" s="54" t="s">
        <v>94</v>
      </c>
      <c r="AT12" s="54" t="s">
        <v>95</v>
      </c>
      <c r="AU12" s="54" t="s">
        <v>95</v>
      </c>
      <c r="AV12" s="54" t="s">
        <v>95</v>
      </c>
      <c r="AW12" s="54" t="s">
        <v>95</v>
      </c>
      <c r="AX12" s="54">
        <v>30</v>
      </c>
      <c r="AY12" s="55" t="s">
        <v>96</v>
      </c>
      <c r="AZ12" s="54">
        <v>3</v>
      </c>
      <c r="BA12" s="54" t="s">
        <v>87</v>
      </c>
      <c r="BB12" s="111">
        <v>3</v>
      </c>
      <c r="BC12" s="112" t="s">
        <v>88</v>
      </c>
      <c r="BD12" s="54">
        <v>5</v>
      </c>
      <c r="BE12" s="112" t="s">
        <v>89</v>
      </c>
      <c r="BF12" s="235">
        <v>20</v>
      </c>
      <c r="BG12" s="62" t="s">
        <v>97</v>
      </c>
      <c r="BH12" s="62" t="s">
        <v>98</v>
      </c>
      <c r="BI12" s="62" t="s">
        <v>99</v>
      </c>
      <c r="BJ12" s="235" t="s">
        <v>100</v>
      </c>
      <c r="BK12" s="550" t="s">
        <v>94</v>
      </c>
      <c r="BL12" s="551" t="s">
        <v>1460</v>
      </c>
      <c r="BM12" s="190"/>
      <c r="BN12" s="190"/>
      <c r="BO12" s="190"/>
      <c r="BP12" s="190"/>
      <c r="BQ12" s="190"/>
      <c r="BR12" s="190"/>
      <c r="BS12" s="190"/>
      <c r="BT12" s="190"/>
      <c r="BU12" s="190"/>
      <c r="BV12" s="190"/>
    </row>
    <row r="13" spans="1:74" ht="150.75" customHeight="1">
      <c r="A13" s="62" t="s">
        <v>101</v>
      </c>
      <c r="B13" s="235" t="s">
        <v>102</v>
      </c>
      <c r="C13" s="235" t="s">
        <v>103</v>
      </c>
      <c r="D13" s="62" t="s">
        <v>104</v>
      </c>
      <c r="E13" s="62" t="s">
        <v>105</v>
      </c>
      <c r="F13" s="552" t="s">
        <v>95</v>
      </c>
      <c r="G13" s="54" t="s">
        <v>95</v>
      </c>
      <c r="H13" s="552" t="s">
        <v>95</v>
      </c>
      <c r="I13" s="552" t="s">
        <v>95</v>
      </c>
      <c r="J13" s="552" t="s">
        <v>106</v>
      </c>
      <c r="K13" s="235" t="s">
        <v>107</v>
      </c>
      <c r="L13" s="235" t="s">
        <v>108</v>
      </c>
      <c r="M13" s="552" t="s">
        <v>95</v>
      </c>
      <c r="N13" s="552" t="s">
        <v>95</v>
      </c>
      <c r="O13" s="552" t="s">
        <v>95</v>
      </c>
      <c r="P13" s="552" t="s">
        <v>95</v>
      </c>
      <c r="Q13" s="552" t="s">
        <v>95</v>
      </c>
      <c r="R13" s="552" t="s">
        <v>94</v>
      </c>
      <c r="S13" s="552" t="s">
        <v>95</v>
      </c>
      <c r="T13" s="552" t="s">
        <v>94</v>
      </c>
      <c r="U13" s="552" t="s">
        <v>94</v>
      </c>
      <c r="V13" s="552" t="s">
        <v>95</v>
      </c>
      <c r="W13" s="552" t="s">
        <v>95</v>
      </c>
      <c r="X13" s="552" t="s">
        <v>95</v>
      </c>
      <c r="Y13" s="552" t="s">
        <v>95</v>
      </c>
      <c r="Z13" s="552" t="s">
        <v>95</v>
      </c>
      <c r="AA13" s="552" t="s">
        <v>95</v>
      </c>
      <c r="AB13" s="552" t="s">
        <v>94</v>
      </c>
      <c r="AC13" s="552" t="s">
        <v>95</v>
      </c>
      <c r="AD13" s="552" t="s">
        <v>95</v>
      </c>
      <c r="AE13" s="552" t="s">
        <v>94</v>
      </c>
      <c r="AF13" s="54">
        <v>14</v>
      </c>
      <c r="AG13" s="552" t="s">
        <v>109</v>
      </c>
      <c r="AH13" s="54">
        <v>1</v>
      </c>
      <c r="AI13" s="54" t="s">
        <v>88</v>
      </c>
      <c r="AJ13" s="111">
        <v>3</v>
      </c>
      <c r="AK13" s="67" t="s">
        <v>110</v>
      </c>
      <c r="AL13" s="78" t="s">
        <v>111</v>
      </c>
      <c r="AM13" s="78" t="s">
        <v>112</v>
      </c>
      <c r="AN13" s="79" t="s">
        <v>113</v>
      </c>
      <c r="AO13" s="79" t="s">
        <v>92</v>
      </c>
      <c r="AP13" s="553" t="s">
        <v>93</v>
      </c>
      <c r="AQ13" s="54" t="s">
        <v>95</v>
      </c>
      <c r="AR13" s="54" t="s">
        <v>95</v>
      </c>
      <c r="AS13" s="54" t="s">
        <v>94</v>
      </c>
      <c r="AT13" s="54" t="s">
        <v>95</v>
      </c>
      <c r="AU13" s="54" t="s">
        <v>95</v>
      </c>
      <c r="AV13" s="54" t="s">
        <v>95</v>
      </c>
      <c r="AW13" s="54" t="s">
        <v>95</v>
      </c>
      <c r="AX13" s="54">
        <f>IF(AQ13="SI",15,0) + IF(AR13="SI",5,0) + IF(AS13="SI",15,0) + IF(AT13="SI",10,0) + IF(AU13="SI",15,0) + IF(AV13="SI",10,0) + IF(AW13="SI",30,0)</f>
        <v>85</v>
      </c>
      <c r="AY13" s="55" t="str">
        <f>IF(AX13=" "," ",IF(AX13&lt;=50,"DISMINUYE CERO PUNTOS",IF(AX13&lt;=75,"DISMINUYE UN PUNTO",IF(AX13&lt;=100,"DISMINUYE DOS PUNTOS"))))</f>
        <v>DISMINUYE DOS PUNTOS</v>
      </c>
      <c r="AZ13" s="54">
        <v>1</v>
      </c>
      <c r="BA13" s="54" t="str">
        <f>IF(BB13=1,"RARA VEZ",IF(BB13=2,"IMPROBABLE",IF(BB13=3,"POSIBLE",IF(BB13=4,"PROBABLE'","CASI SEGURO"))))</f>
        <v>RARA VEZ</v>
      </c>
      <c r="BB13" s="111">
        <v>1</v>
      </c>
      <c r="BC13" s="112" t="str">
        <f>AI13</f>
        <v>CATASTRÓFICO</v>
      </c>
      <c r="BD13" s="54">
        <v>3</v>
      </c>
      <c r="BE13" s="112" t="str">
        <f>IFERROR(VLOOKUP(CONCATENATE(BB13,BD13),'[1]Fórmulas '!$J$47:$K$71,2,),"")</f>
        <v>MODERADO</v>
      </c>
      <c r="BF13" s="235">
        <f>IFERROR(BD13*BB13,"")</f>
        <v>3</v>
      </c>
      <c r="BG13" s="54" t="s">
        <v>114</v>
      </c>
      <c r="BH13" s="62" t="s">
        <v>98</v>
      </c>
      <c r="BI13" s="74" t="s">
        <v>115</v>
      </c>
      <c r="BJ13" s="234" t="s">
        <v>116</v>
      </c>
      <c r="BK13" s="554" t="s">
        <v>94</v>
      </c>
      <c r="BL13" s="555" t="s">
        <v>1461</v>
      </c>
      <c r="BM13" s="190"/>
      <c r="BN13" s="190"/>
      <c r="BO13" s="190"/>
      <c r="BP13" s="190"/>
      <c r="BQ13" s="190"/>
      <c r="BR13" s="190"/>
      <c r="BS13" s="192"/>
      <c r="BT13" s="190"/>
      <c r="BU13" s="229"/>
      <c r="BV13" s="190"/>
    </row>
    <row r="14" spans="1:74" ht="158.25" customHeight="1">
      <c r="A14" s="69" t="s">
        <v>117</v>
      </c>
      <c r="B14" s="235" t="s">
        <v>118</v>
      </c>
      <c r="C14" s="235" t="s">
        <v>119</v>
      </c>
      <c r="D14" s="62" t="s">
        <v>120</v>
      </c>
      <c r="E14" s="69" t="s">
        <v>121</v>
      </c>
      <c r="F14" s="67" t="s">
        <v>82</v>
      </c>
      <c r="G14" s="67" t="s">
        <v>82</v>
      </c>
      <c r="H14" s="69" t="s">
        <v>82</v>
      </c>
      <c r="I14" s="69" t="s">
        <v>82</v>
      </c>
      <c r="J14" s="69" t="s">
        <v>83</v>
      </c>
      <c r="K14" s="67" t="s">
        <v>122</v>
      </c>
      <c r="L14" s="69" t="s">
        <v>123</v>
      </c>
      <c r="M14" s="67" t="s">
        <v>82</v>
      </c>
      <c r="N14" s="67" t="s">
        <v>82</v>
      </c>
      <c r="O14" s="67" t="s">
        <v>82</v>
      </c>
      <c r="P14" s="67" t="s">
        <v>82</v>
      </c>
      <c r="Q14" s="67" t="s">
        <v>82</v>
      </c>
      <c r="R14" s="67" t="s">
        <v>82</v>
      </c>
      <c r="S14" s="67" t="s">
        <v>82</v>
      </c>
      <c r="T14" s="67" t="s">
        <v>82</v>
      </c>
      <c r="U14" s="67" t="s">
        <v>124</v>
      </c>
      <c r="V14" s="67" t="s">
        <v>82</v>
      </c>
      <c r="W14" s="67" t="s">
        <v>82</v>
      </c>
      <c r="X14" s="67" t="s">
        <v>82</v>
      </c>
      <c r="Y14" s="67" t="s">
        <v>82</v>
      </c>
      <c r="Z14" s="67" t="s">
        <v>82</v>
      </c>
      <c r="AA14" s="67" t="s">
        <v>82</v>
      </c>
      <c r="AB14" s="67" t="s">
        <v>124</v>
      </c>
      <c r="AC14" s="67" t="s">
        <v>82</v>
      </c>
      <c r="AD14" s="67" t="s">
        <v>82</v>
      </c>
      <c r="AE14" s="67" t="s">
        <v>124</v>
      </c>
      <c r="AF14" s="54">
        <v>16</v>
      </c>
      <c r="AG14" s="67" t="s">
        <v>125</v>
      </c>
      <c r="AH14" s="54">
        <v>4</v>
      </c>
      <c r="AI14" s="54" t="s">
        <v>88</v>
      </c>
      <c r="AJ14" s="111">
        <v>5</v>
      </c>
      <c r="AK14" s="67" t="s">
        <v>89</v>
      </c>
      <c r="AL14" s="69" t="s">
        <v>1462</v>
      </c>
      <c r="AM14" s="67" t="s">
        <v>126</v>
      </c>
      <c r="AN14" s="69" t="s">
        <v>127</v>
      </c>
      <c r="AO14" s="67" t="s">
        <v>92</v>
      </c>
      <c r="AP14" s="67" t="s">
        <v>93</v>
      </c>
      <c r="AQ14" s="54" t="s">
        <v>95</v>
      </c>
      <c r="AR14" s="54" t="s">
        <v>95</v>
      </c>
      <c r="AS14" s="54" t="s">
        <v>94</v>
      </c>
      <c r="AT14" s="54" t="s">
        <v>95</v>
      </c>
      <c r="AU14" s="54" t="s">
        <v>95</v>
      </c>
      <c r="AV14" s="54" t="s">
        <v>95</v>
      </c>
      <c r="AW14" s="54" t="s">
        <v>95</v>
      </c>
      <c r="AX14" s="54">
        <v>85</v>
      </c>
      <c r="AY14" s="55" t="s">
        <v>128</v>
      </c>
      <c r="AZ14" s="54">
        <v>4</v>
      </c>
      <c r="BA14" s="54" t="s">
        <v>129</v>
      </c>
      <c r="BB14" s="111">
        <v>2</v>
      </c>
      <c r="BC14" s="112" t="s">
        <v>88</v>
      </c>
      <c r="BD14" s="54">
        <v>5</v>
      </c>
      <c r="BE14" s="112" t="s">
        <v>89</v>
      </c>
      <c r="BF14" s="235">
        <v>10</v>
      </c>
      <c r="BG14" s="67" t="s">
        <v>97</v>
      </c>
      <c r="BH14" s="67" t="s">
        <v>130</v>
      </c>
      <c r="BI14" s="74" t="s">
        <v>131</v>
      </c>
      <c r="BJ14" s="235" t="s">
        <v>132</v>
      </c>
      <c r="BK14" s="556" t="s">
        <v>94</v>
      </c>
      <c r="BL14" s="69" t="s">
        <v>133</v>
      </c>
      <c r="BM14" s="190"/>
      <c r="BN14" s="190"/>
      <c r="BO14" s="190"/>
      <c r="BP14" s="190"/>
      <c r="BQ14" s="190"/>
      <c r="BR14" s="190"/>
      <c r="BS14" s="190"/>
      <c r="BT14" s="190"/>
      <c r="BU14" s="190"/>
      <c r="BV14" s="190"/>
    </row>
    <row r="15" spans="1:74" ht="100.5" customHeight="1">
      <c r="A15" s="78" t="s">
        <v>134</v>
      </c>
      <c r="B15" s="235" t="s">
        <v>135</v>
      </c>
      <c r="C15" s="235" t="s">
        <v>136</v>
      </c>
      <c r="D15" s="62" t="s">
        <v>137</v>
      </c>
      <c r="E15" s="69" t="s">
        <v>138</v>
      </c>
      <c r="F15" s="80" t="s">
        <v>95</v>
      </c>
      <c r="G15" s="80" t="s">
        <v>95</v>
      </c>
      <c r="H15" s="79" t="s">
        <v>95</v>
      </c>
      <c r="I15" s="79" t="s">
        <v>95</v>
      </c>
      <c r="J15" s="79" t="s">
        <v>106</v>
      </c>
      <c r="K15" s="79" t="s">
        <v>139</v>
      </c>
      <c r="L15" s="79" t="s">
        <v>140</v>
      </c>
      <c r="M15" s="80" t="s">
        <v>95</v>
      </c>
      <c r="N15" s="80" t="s">
        <v>95</v>
      </c>
      <c r="O15" s="80" t="s">
        <v>95</v>
      </c>
      <c r="P15" s="80" t="s">
        <v>95</v>
      </c>
      <c r="Q15" s="80" t="s">
        <v>95</v>
      </c>
      <c r="R15" s="80" t="s">
        <v>94</v>
      </c>
      <c r="S15" s="80" t="s">
        <v>95</v>
      </c>
      <c r="T15" s="80" t="s">
        <v>94</v>
      </c>
      <c r="U15" s="80" t="s">
        <v>94</v>
      </c>
      <c r="V15" s="80" t="s">
        <v>95</v>
      </c>
      <c r="W15" s="80" t="s">
        <v>95</v>
      </c>
      <c r="X15" s="80" t="s">
        <v>95</v>
      </c>
      <c r="Y15" s="80" t="s">
        <v>95</v>
      </c>
      <c r="Z15" s="80" t="s">
        <v>95</v>
      </c>
      <c r="AA15" s="80" t="s">
        <v>95</v>
      </c>
      <c r="AB15" s="80" t="s">
        <v>94</v>
      </c>
      <c r="AC15" s="80" t="s">
        <v>95</v>
      </c>
      <c r="AD15" s="80" t="s">
        <v>95</v>
      </c>
      <c r="AE15" s="80" t="s">
        <v>94</v>
      </c>
      <c r="AF15" s="54">
        <v>14</v>
      </c>
      <c r="AG15" s="80" t="s">
        <v>109</v>
      </c>
      <c r="AH15" s="54">
        <v>1</v>
      </c>
      <c r="AI15" s="54" t="s">
        <v>88</v>
      </c>
      <c r="AJ15" s="111">
        <v>3</v>
      </c>
      <c r="AK15" s="67" t="s">
        <v>110</v>
      </c>
      <c r="AL15" s="557" t="s">
        <v>1463</v>
      </c>
      <c r="AM15" s="79" t="s">
        <v>141</v>
      </c>
      <c r="AN15" s="79" t="s">
        <v>142</v>
      </c>
      <c r="AO15" s="80" t="s">
        <v>92</v>
      </c>
      <c r="AP15" s="80" t="s">
        <v>93</v>
      </c>
      <c r="AQ15" s="54" t="s">
        <v>95</v>
      </c>
      <c r="AR15" s="54" t="s">
        <v>95</v>
      </c>
      <c r="AS15" s="54" t="s">
        <v>95</v>
      </c>
      <c r="AT15" s="54" t="s">
        <v>95</v>
      </c>
      <c r="AU15" s="54" t="s">
        <v>95</v>
      </c>
      <c r="AV15" s="54" t="s">
        <v>95</v>
      </c>
      <c r="AW15" s="54" t="s">
        <v>95</v>
      </c>
      <c r="AX15" s="54">
        <v>100</v>
      </c>
      <c r="AY15" s="55" t="s">
        <v>128</v>
      </c>
      <c r="AZ15" s="54">
        <v>1</v>
      </c>
      <c r="BA15" s="54" t="s">
        <v>109</v>
      </c>
      <c r="BB15" s="111">
        <v>1</v>
      </c>
      <c r="BC15" s="112" t="s">
        <v>88</v>
      </c>
      <c r="BD15" s="54">
        <v>5</v>
      </c>
      <c r="BE15" s="112" t="s">
        <v>110</v>
      </c>
      <c r="BF15" s="235">
        <v>5</v>
      </c>
      <c r="BG15" s="80" t="s">
        <v>97</v>
      </c>
      <c r="BH15" s="79" t="s">
        <v>98</v>
      </c>
      <c r="BI15" s="79" t="s">
        <v>143</v>
      </c>
      <c r="BJ15" s="235" t="s">
        <v>144</v>
      </c>
      <c r="BK15" s="550" t="s">
        <v>94</v>
      </c>
      <c r="BL15" s="548" t="s">
        <v>1464</v>
      </c>
      <c r="BM15" s="190"/>
      <c r="BN15" s="190"/>
      <c r="BO15" s="190"/>
      <c r="BP15" s="190"/>
      <c r="BQ15" s="190"/>
      <c r="BR15" s="202"/>
      <c r="BS15" s="230"/>
      <c r="BT15" s="212"/>
      <c r="BU15" s="230"/>
      <c r="BV15" s="212"/>
    </row>
    <row r="16" spans="1:74" ht="83.25" customHeight="1">
      <c r="A16" s="218" t="s">
        <v>145</v>
      </c>
      <c r="B16" s="558" t="s">
        <v>146</v>
      </c>
      <c r="C16" s="559" t="s">
        <v>147</v>
      </c>
      <c r="D16" s="560" t="s">
        <v>148</v>
      </c>
      <c r="E16" s="231" t="s">
        <v>149</v>
      </c>
      <c r="F16" s="219" t="s">
        <v>150</v>
      </c>
      <c r="G16" s="219" t="s">
        <v>150</v>
      </c>
      <c r="H16" s="218" t="s">
        <v>150</v>
      </c>
      <c r="I16" s="218" t="s">
        <v>150</v>
      </c>
      <c r="J16" s="218" t="s">
        <v>106</v>
      </c>
      <c r="K16" s="219" t="s">
        <v>151</v>
      </c>
      <c r="L16" s="218" t="s">
        <v>152</v>
      </c>
      <c r="M16" s="219" t="s">
        <v>86</v>
      </c>
      <c r="N16" s="219" t="s">
        <v>82</v>
      </c>
      <c r="O16" s="219" t="s">
        <v>82</v>
      </c>
      <c r="P16" s="219" t="s">
        <v>82</v>
      </c>
      <c r="Q16" s="219" t="s">
        <v>82</v>
      </c>
      <c r="R16" s="219" t="s">
        <v>86</v>
      </c>
      <c r="S16" s="219" t="s">
        <v>82</v>
      </c>
      <c r="T16" s="219" t="s">
        <v>86</v>
      </c>
      <c r="U16" s="219" t="s">
        <v>86</v>
      </c>
      <c r="V16" s="219" t="s">
        <v>82</v>
      </c>
      <c r="W16" s="219" t="s">
        <v>82</v>
      </c>
      <c r="X16" s="219" t="s">
        <v>82</v>
      </c>
      <c r="Y16" s="219" t="s">
        <v>86</v>
      </c>
      <c r="Z16" s="219" t="s">
        <v>82</v>
      </c>
      <c r="AA16" s="219" t="s">
        <v>82</v>
      </c>
      <c r="AB16" s="219" t="s">
        <v>86</v>
      </c>
      <c r="AC16" s="219" t="s">
        <v>82</v>
      </c>
      <c r="AD16" s="219" t="s">
        <v>82</v>
      </c>
      <c r="AE16" s="219" t="s">
        <v>86</v>
      </c>
      <c r="AF16" s="561">
        <v>12</v>
      </c>
      <c r="AG16" s="219" t="s">
        <v>109</v>
      </c>
      <c r="AH16" s="561">
        <v>1</v>
      </c>
      <c r="AI16" s="561" t="s">
        <v>153</v>
      </c>
      <c r="AJ16" s="562">
        <v>3</v>
      </c>
      <c r="AK16" s="219" t="s">
        <v>110</v>
      </c>
      <c r="AL16" s="218" t="s">
        <v>154</v>
      </c>
      <c r="AM16" s="232" t="s">
        <v>155</v>
      </c>
      <c r="AN16" s="218" t="s">
        <v>156</v>
      </c>
      <c r="AO16" s="219" t="s">
        <v>157</v>
      </c>
      <c r="AP16" s="219" t="s">
        <v>93</v>
      </c>
      <c r="AQ16" s="561" t="s">
        <v>95</v>
      </c>
      <c r="AR16" s="561" t="s">
        <v>95</v>
      </c>
      <c r="AS16" s="561" t="s">
        <v>94</v>
      </c>
      <c r="AT16" s="561" t="s">
        <v>95</v>
      </c>
      <c r="AU16" s="561" t="s">
        <v>95</v>
      </c>
      <c r="AV16" s="561" t="s">
        <v>95</v>
      </c>
      <c r="AW16" s="561" t="s">
        <v>95</v>
      </c>
      <c r="AX16" s="561">
        <v>85</v>
      </c>
      <c r="AY16" s="563" t="s">
        <v>128</v>
      </c>
      <c r="AZ16" s="561">
        <v>1</v>
      </c>
      <c r="BA16" s="561" t="s">
        <v>109</v>
      </c>
      <c r="BB16" s="562">
        <v>1</v>
      </c>
      <c r="BC16" s="564" t="s">
        <v>153</v>
      </c>
      <c r="BD16" s="561">
        <v>5</v>
      </c>
      <c r="BE16" s="564" t="s">
        <v>110</v>
      </c>
      <c r="BF16" s="559">
        <v>5</v>
      </c>
      <c r="BG16" s="219" t="s">
        <v>97</v>
      </c>
      <c r="BH16" s="218" t="s">
        <v>98</v>
      </c>
      <c r="BI16" s="218" t="s">
        <v>158</v>
      </c>
      <c r="BJ16" s="559" t="s">
        <v>159</v>
      </c>
      <c r="BK16" s="559" t="s">
        <v>94</v>
      </c>
      <c r="BL16" s="460" t="s">
        <v>160</v>
      </c>
      <c r="BM16" s="190"/>
      <c r="BN16" s="190"/>
      <c r="BO16" s="190"/>
      <c r="BP16" s="190"/>
      <c r="BQ16" s="190"/>
      <c r="BR16" s="205"/>
      <c r="BS16" s="206"/>
      <c r="BT16" s="202"/>
      <c r="BU16" s="206"/>
      <c r="BV16" s="202"/>
    </row>
    <row r="17" spans="1:126" ht="77.25" customHeight="1">
      <c r="A17" s="565" t="s">
        <v>161</v>
      </c>
      <c r="B17" s="566" t="s">
        <v>162</v>
      </c>
      <c r="C17" s="220" t="s">
        <v>163</v>
      </c>
      <c r="D17" s="226" t="s">
        <v>164</v>
      </c>
      <c r="E17" s="225" t="s">
        <v>165</v>
      </c>
      <c r="F17" s="567" t="s">
        <v>95</v>
      </c>
      <c r="G17" s="568" t="s">
        <v>95</v>
      </c>
      <c r="H17" s="568" t="s">
        <v>95</v>
      </c>
      <c r="I17" s="569" t="s">
        <v>95</v>
      </c>
      <c r="J17" s="568" t="s">
        <v>106</v>
      </c>
      <c r="K17" s="570" t="s">
        <v>139</v>
      </c>
      <c r="L17" s="571" t="s">
        <v>140</v>
      </c>
      <c r="M17" s="572" t="s">
        <v>95</v>
      </c>
      <c r="N17" s="572" t="s">
        <v>95</v>
      </c>
      <c r="O17" s="572" t="s">
        <v>95</v>
      </c>
      <c r="P17" s="572" t="s">
        <v>95</v>
      </c>
      <c r="Q17" s="572" t="s">
        <v>95</v>
      </c>
      <c r="R17" s="572" t="s">
        <v>94</v>
      </c>
      <c r="S17" s="572" t="s">
        <v>95</v>
      </c>
      <c r="T17" s="572" t="s">
        <v>94</v>
      </c>
      <c r="U17" s="572" t="s">
        <v>94</v>
      </c>
      <c r="V17" s="572" t="s">
        <v>95</v>
      </c>
      <c r="W17" s="572" t="s">
        <v>95</v>
      </c>
      <c r="X17" s="572" t="s">
        <v>95</v>
      </c>
      <c r="Y17" s="572" t="s">
        <v>95</v>
      </c>
      <c r="Z17" s="572" t="s">
        <v>95</v>
      </c>
      <c r="AA17" s="572" t="s">
        <v>95</v>
      </c>
      <c r="AB17" s="572" t="s">
        <v>94</v>
      </c>
      <c r="AC17" s="572" t="s">
        <v>95</v>
      </c>
      <c r="AD17" s="572" t="s">
        <v>94</v>
      </c>
      <c r="AE17" s="572" t="s">
        <v>94</v>
      </c>
      <c r="AF17" s="572">
        <v>13</v>
      </c>
      <c r="AG17" s="573" t="s">
        <v>109</v>
      </c>
      <c r="AH17" s="572">
        <v>1</v>
      </c>
      <c r="AI17" s="574" t="s">
        <v>88</v>
      </c>
      <c r="AJ17" s="575">
        <v>5</v>
      </c>
      <c r="AK17" s="221" t="s">
        <v>110</v>
      </c>
      <c r="AL17" s="576" t="s">
        <v>1465</v>
      </c>
      <c r="AM17" s="571" t="s">
        <v>166</v>
      </c>
      <c r="AN17" s="571" t="s">
        <v>142</v>
      </c>
      <c r="AO17" s="571" t="s">
        <v>92</v>
      </c>
      <c r="AP17" s="571" t="s">
        <v>93</v>
      </c>
      <c r="AQ17" s="572" t="s">
        <v>95</v>
      </c>
      <c r="AR17" s="572" t="s">
        <v>95</v>
      </c>
      <c r="AS17" s="572" t="s">
        <v>95</v>
      </c>
      <c r="AT17" s="572" t="s">
        <v>95</v>
      </c>
      <c r="AU17" s="572" t="s">
        <v>95</v>
      </c>
      <c r="AV17" s="572" t="s">
        <v>95</v>
      </c>
      <c r="AW17" s="572" t="s">
        <v>95</v>
      </c>
      <c r="AX17" s="572">
        <v>100</v>
      </c>
      <c r="AY17" s="577" t="s">
        <v>128</v>
      </c>
      <c r="AZ17" s="572">
        <v>1</v>
      </c>
      <c r="BA17" s="573" t="s">
        <v>109</v>
      </c>
      <c r="BB17" s="575">
        <v>1</v>
      </c>
      <c r="BC17" s="578" t="s">
        <v>88</v>
      </c>
      <c r="BD17" s="572">
        <v>5</v>
      </c>
      <c r="BE17" s="579" t="s">
        <v>167</v>
      </c>
      <c r="BF17" s="571">
        <v>5</v>
      </c>
      <c r="BG17" s="572" t="s">
        <v>97</v>
      </c>
      <c r="BH17" s="577" t="s">
        <v>98</v>
      </c>
      <c r="BI17" s="571" t="s">
        <v>168</v>
      </c>
      <c r="BJ17" s="571" t="s">
        <v>144</v>
      </c>
      <c r="BK17" s="571" t="s">
        <v>94</v>
      </c>
      <c r="BL17" s="580" t="s">
        <v>169</v>
      </c>
      <c r="BM17" s="190"/>
      <c r="BN17" s="190"/>
      <c r="BO17" s="190"/>
      <c r="BP17" s="190"/>
      <c r="BQ17" s="190"/>
      <c r="BR17" s="202"/>
      <c r="BS17" s="206"/>
      <c r="BT17" s="202"/>
      <c r="BU17" s="206"/>
      <c r="BV17" s="202"/>
    </row>
    <row r="18" spans="1:126" ht="133.5" customHeight="1">
      <c r="A18" s="581" t="s">
        <v>170</v>
      </c>
      <c r="B18" s="582" t="s">
        <v>171</v>
      </c>
      <c r="C18" s="583" t="s">
        <v>172</v>
      </c>
      <c r="D18" s="222" t="s">
        <v>173</v>
      </c>
      <c r="E18" s="235" t="s">
        <v>174</v>
      </c>
      <c r="F18" s="54" t="s">
        <v>82</v>
      </c>
      <c r="G18" s="54" t="s">
        <v>82</v>
      </c>
      <c r="H18" s="54" t="s">
        <v>82</v>
      </c>
      <c r="I18" s="54" t="s">
        <v>82</v>
      </c>
      <c r="J18" s="584" t="s">
        <v>106</v>
      </c>
      <c r="K18" s="585" t="s">
        <v>175</v>
      </c>
      <c r="L18" s="566" t="s">
        <v>176</v>
      </c>
      <c r="M18" s="54" t="s">
        <v>82</v>
      </c>
      <c r="N18" s="54" t="s">
        <v>95</v>
      </c>
      <c r="O18" s="586" t="s">
        <v>150</v>
      </c>
      <c r="P18" s="587" t="s">
        <v>177</v>
      </c>
      <c r="Q18" s="54" t="s">
        <v>95</v>
      </c>
      <c r="R18" s="54" t="s">
        <v>95</v>
      </c>
      <c r="S18" s="54" t="s">
        <v>95</v>
      </c>
      <c r="T18" s="54" t="s">
        <v>95</v>
      </c>
      <c r="U18" s="54" t="s">
        <v>86</v>
      </c>
      <c r="V18" s="54" t="s">
        <v>95</v>
      </c>
      <c r="W18" s="54" t="s">
        <v>95</v>
      </c>
      <c r="X18" s="54" t="s">
        <v>95</v>
      </c>
      <c r="Y18" s="54" t="s">
        <v>95</v>
      </c>
      <c r="Z18" s="54" t="s">
        <v>82</v>
      </c>
      <c r="AA18" s="54" t="s">
        <v>95</v>
      </c>
      <c r="AB18" s="54" t="s">
        <v>86</v>
      </c>
      <c r="AC18" s="54" t="s">
        <v>82</v>
      </c>
      <c r="AD18" s="54" t="s">
        <v>95</v>
      </c>
      <c r="AE18" s="54" t="s">
        <v>86</v>
      </c>
      <c r="AF18" s="54">
        <f>+COUNTIF(M18:AE18,"SI")</f>
        <v>16</v>
      </c>
      <c r="AG18" s="54" t="s">
        <v>125</v>
      </c>
      <c r="AH18" s="54">
        <f>IFERROR(VLOOKUP(AG18,'[1]Fórmulas '!$B$26:$C$30,2,0),"")</f>
        <v>4</v>
      </c>
      <c r="AI18" s="588" t="s">
        <v>88</v>
      </c>
      <c r="AJ18" s="111">
        <v>5</v>
      </c>
      <c r="AK18" s="67" t="str">
        <f>IFERROR(VLOOKUP(CONCATENATE(AH18,AJ18),'[1]Fórmulas '!$J$47:$K$71,2,),"")</f>
        <v>EXTREMO</v>
      </c>
      <c r="AL18" s="589" t="s">
        <v>1466</v>
      </c>
      <c r="AM18" s="583" t="s">
        <v>178</v>
      </c>
      <c r="AN18" s="590" t="s">
        <v>179</v>
      </c>
      <c r="AO18" s="460" t="s">
        <v>92</v>
      </c>
      <c r="AP18" s="591" t="s">
        <v>93</v>
      </c>
      <c r="AQ18" s="592" t="s">
        <v>95</v>
      </c>
      <c r="AR18" s="592" t="s">
        <v>95</v>
      </c>
      <c r="AS18" s="592" t="s">
        <v>94</v>
      </c>
      <c r="AT18" s="592" t="s">
        <v>95</v>
      </c>
      <c r="AU18" s="592" t="s">
        <v>95</v>
      </c>
      <c r="AV18" s="592" t="s">
        <v>95</v>
      </c>
      <c r="AW18" s="592" t="s">
        <v>95</v>
      </c>
      <c r="AX18" s="592">
        <v>85</v>
      </c>
      <c r="AY18" s="593" t="s">
        <v>128</v>
      </c>
      <c r="AZ18" s="592">
        <v>4</v>
      </c>
      <c r="BA18" s="594" t="s">
        <v>129</v>
      </c>
      <c r="BB18" s="595">
        <v>2</v>
      </c>
      <c r="BC18" s="596" t="s">
        <v>88</v>
      </c>
      <c r="BD18" s="592">
        <v>5</v>
      </c>
      <c r="BE18" s="596" t="s">
        <v>89</v>
      </c>
      <c r="BF18" s="591">
        <v>10</v>
      </c>
      <c r="BG18" s="592" t="s">
        <v>97</v>
      </c>
      <c r="BH18" s="592" t="s">
        <v>180</v>
      </c>
      <c r="BI18" s="222" t="s">
        <v>181</v>
      </c>
      <c r="BJ18" s="222" t="s">
        <v>182</v>
      </c>
      <c r="BK18" s="591" t="s">
        <v>94</v>
      </c>
      <c r="BL18" s="591" t="s">
        <v>183</v>
      </c>
      <c r="BM18" s="214"/>
      <c r="BN18" s="190"/>
      <c r="BO18" s="190"/>
      <c r="BP18" s="190"/>
      <c r="BQ18" s="190"/>
      <c r="BR18" s="202"/>
      <c r="BS18" s="202"/>
      <c r="BT18" s="206"/>
      <c r="BU18" s="202"/>
      <c r="BV18" s="206"/>
    </row>
    <row r="19" spans="1:126" ht="66" customHeight="1">
      <c r="A19" s="62" t="s">
        <v>184</v>
      </c>
      <c r="B19" s="235" t="s">
        <v>185</v>
      </c>
      <c r="C19" s="235" t="s">
        <v>186</v>
      </c>
      <c r="D19" s="62" t="s">
        <v>187</v>
      </c>
      <c r="E19" s="462" t="s">
        <v>188</v>
      </c>
      <c r="F19" s="62" t="s">
        <v>189</v>
      </c>
      <c r="G19" s="62" t="s">
        <v>189</v>
      </c>
      <c r="H19" s="62" t="s">
        <v>189</v>
      </c>
      <c r="I19" s="62" t="s">
        <v>189</v>
      </c>
      <c r="J19" s="62" t="s">
        <v>83</v>
      </c>
      <c r="K19" s="597" t="s">
        <v>190</v>
      </c>
      <c r="L19" s="111" t="s">
        <v>191</v>
      </c>
      <c r="M19" s="235" t="s">
        <v>95</v>
      </c>
      <c r="N19" s="235" t="s">
        <v>95</v>
      </c>
      <c r="O19" s="235" t="s">
        <v>95</v>
      </c>
      <c r="P19" s="235" t="s">
        <v>95</v>
      </c>
      <c r="Q19" s="235" t="s">
        <v>95</v>
      </c>
      <c r="R19" s="235" t="s">
        <v>94</v>
      </c>
      <c r="S19" s="235" t="s">
        <v>95</v>
      </c>
      <c r="T19" s="235" t="s">
        <v>94</v>
      </c>
      <c r="U19" s="235" t="s">
        <v>94</v>
      </c>
      <c r="V19" s="235" t="s">
        <v>95</v>
      </c>
      <c r="W19" s="235" t="s">
        <v>95</v>
      </c>
      <c r="X19" s="235" t="s">
        <v>95</v>
      </c>
      <c r="Y19" s="235" t="s">
        <v>94</v>
      </c>
      <c r="Z19" s="235" t="s">
        <v>94</v>
      </c>
      <c r="AA19" s="235" t="s">
        <v>95</v>
      </c>
      <c r="AB19" s="235" t="s">
        <v>94</v>
      </c>
      <c r="AC19" s="235" t="s">
        <v>95</v>
      </c>
      <c r="AD19" s="235" t="s">
        <v>94</v>
      </c>
      <c r="AE19" s="235" t="s">
        <v>94</v>
      </c>
      <c r="AF19" s="54">
        <v>11</v>
      </c>
      <c r="AG19" s="598" t="s">
        <v>109</v>
      </c>
      <c r="AH19" s="54">
        <v>1</v>
      </c>
      <c r="AI19" s="54" t="s">
        <v>153</v>
      </c>
      <c r="AJ19" s="111">
        <v>4</v>
      </c>
      <c r="AK19" s="67" t="s">
        <v>110</v>
      </c>
      <c r="AL19" s="234" t="s">
        <v>192</v>
      </c>
      <c r="AM19" s="235" t="s">
        <v>193</v>
      </c>
      <c r="AN19" s="235" t="s">
        <v>194</v>
      </c>
      <c r="AO19" s="236" t="s">
        <v>92</v>
      </c>
      <c r="AP19" s="235" t="s">
        <v>93</v>
      </c>
      <c r="AQ19" s="54" t="s">
        <v>94</v>
      </c>
      <c r="AR19" s="54" t="s">
        <v>95</v>
      </c>
      <c r="AS19" s="54" t="s">
        <v>94</v>
      </c>
      <c r="AT19" s="54" t="s">
        <v>95</v>
      </c>
      <c r="AU19" s="54" t="s">
        <v>95</v>
      </c>
      <c r="AV19" s="54" t="s">
        <v>95</v>
      </c>
      <c r="AW19" s="54" t="s">
        <v>95</v>
      </c>
      <c r="AX19" s="54">
        <v>40</v>
      </c>
      <c r="AY19" s="55" t="s">
        <v>96</v>
      </c>
      <c r="AZ19" s="54">
        <v>1</v>
      </c>
      <c r="BA19" s="54" t="s">
        <v>109</v>
      </c>
      <c r="BB19" s="111">
        <v>1</v>
      </c>
      <c r="BC19" s="112" t="s">
        <v>153</v>
      </c>
      <c r="BD19" s="54">
        <v>4</v>
      </c>
      <c r="BE19" s="112" t="s">
        <v>110</v>
      </c>
      <c r="BF19" s="235">
        <v>4</v>
      </c>
      <c r="BG19" s="235" t="s">
        <v>97</v>
      </c>
      <c r="BH19" s="111" t="s">
        <v>195</v>
      </c>
      <c r="BI19" s="235" t="s">
        <v>196</v>
      </c>
      <c r="BJ19" s="235" t="s">
        <v>197</v>
      </c>
      <c r="BK19" s="235" t="s">
        <v>94</v>
      </c>
      <c r="BL19" s="235" t="s">
        <v>1467</v>
      </c>
      <c r="BM19" s="190"/>
      <c r="BN19" s="190"/>
      <c r="BO19" s="190"/>
      <c r="BP19" s="190"/>
      <c r="BQ19" s="190"/>
      <c r="BR19" s="214"/>
      <c r="BS19" s="211"/>
      <c r="BT19" s="190"/>
      <c r="BU19" s="211"/>
      <c r="BV19" s="211"/>
    </row>
    <row r="20" spans="1:126" ht="99.75" customHeight="1">
      <c r="A20" s="62" t="s">
        <v>184</v>
      </c>
      <c r="B20" s="235" t="s">
        <v>198</v>
      </c>
      <c r="C20" s="235" t="s">
        <v>186</v>
      </c>
      <c r="D20" s="62" t="s">
        <v>187</v>
      </c>
      <c r="E20" s="69" t="s">
        <v>188</v>
      </c>
      <c r="F20" s="67" t="s">
        <v>189</v>
      </c>
      <c r="G20" s="67" t="s">
        <v>189</v>
      </c>
      <c r="H20" s="69" t="s">
        <v>189</v>
      </c>
      <c r="I20" s="69" t="s">
        <v>189</v>
      </c>
      <c r="J20" s="69" t="s">
        <v>83</v>
      </c>
      <c r="K20" s="67" t="s">
        <v>190</v>
      </c>
      <c r="L20" s="69" t="s">
        <v>191</v>
      </c>
      <c r="M20" s="67" t="s">
        <v>95</v>
      </c>
      <c r="N20" s="67" t="s">
        <v>95</v>
      </c>
      <c r="O20" s="67" t="s">
        <v>95</v>
      </c>
      <c r="P20" s="67" t="s">
        <v>95</v>
      </c>
      <c r="Q20" s="67" t="s">
        <v>95</v>
      </c>
      <c r="R20" s="67" t="s">
        <v>94</v>
      </c>
      <c r="S20" s="67" t="s">
        <v>95</v>
      </c>
      <c r="T20" s="67" t="s">
        <v>94</v>
      </c>
      <c r="U20" s="67" t="s">
        <v>94</v>
      </c>
      <c r="V20" s="67" t="s">
        <v>95</v>
      </c>
      <c r="W20" s="67" t="s">
        <v>95</v>
      </c>
      <c r="X20" s="67" t="s">
        <v>95</v>
      </c>
      <c r="Y20" s="67" t="s">
        <v>94</v>
      </c>
      <c r="Z20" s="67" t="s">
        <v>94</v>
      </c>
      <c r="AA20" s="67" t="s">
        <v>95</v>
      </c>
      <c r="AB20" s="67" t="s">
        <v>94</v>
      </c>
      <c r="AC20" s="67" t="s">
        <v>95</v>
      </c>
      <c r="AD20" s="67" t="s">
        <v>94</v>
      </c>
      <c r="AE20" s="67" t="s">
        <v>94</v>
      </c>
      <c r="AF20" s="54">
        <v>11</v>
      </c>
      <c r="AG20" s="67" t="s">
        <v>109</v>
      </c>
      <c r="AH20" s="54">
        <v>1</v>
      </c>
      <c r="AI20" s="54" t="s">
        <v>153</v>
      </c>
      <c r="AJ20" s="111">
        <v>4</v>
      </c>
      <c r="AK20" s="67" t="s">
        <v>110</v>
      </c>
      <c r="AL20" s="74" t="s">
        <v>199</v>
      </c>
      <c r="AM20" s="67" t="s">
        <v>200</v>
      </c>
      <c r="AN20" s="69" t="s">
        <v>201</v>
      </c>
      <c r="AO20" s="67" t="s">
        <v>92</v>
      </c>
      <c r="AP20" s="67" t="s">
        <v>93</v>
      </c>
      <c r="AQ20" s="54" t="s">
        <v>94</v>
      </c>
      <c r="AR20" s="54" t="s">
        <v>95</v>
      </c>
      <c r="AS20" s="54" t="s">
        <v>94</v>
      </c>
      <c r="AT20" s="54" t="s">
        <v>95</v>
      </c>
      <c r="AU20" s="54" t="s">
        <v>95</v>
      </c>
      <c r="AV20" s="54" t="s">
        <v>95</v>
      </c>
      <c r="AW20" s="54" t="s">
        <v>95</v>
      </c>
      <c r="AX20" s="54">
        <v>70</v>
      </c>
      <c r="AY20" s="55" t="s">
        <v>202</v>
      </c>
      <c r="AZ20" s="54">
        <v>1</v>
      </c>
      <c r="BA20" s="54" t="s">
        <v>109</v>
      </c>
      <c r="BB20" s="111">
        <v>1</v>
      </c>
      <c r="BC20" s="112" t="s">
        <v>153</v>
      </c>
      <c r="BD20" s="54">
        <v>4</v>
      </c>
      <c r="BE20" s="112" t="s">
        <v>110</v>
      </c>
      <c r="BF20" s="235">
        <v>4</v>
      </c>
      <c r="BG20" s="67" t="s">
        <v>97</v>
      </c>
      <c r="BH20" s="67" t="s">
        <v>195</v>
      </c>
      <c r="BI20" s="69" t="s">
        <v>196</v>
      </c>
      <c r="BJ20" s="235" t="s">
        <v>197</v>
      </c>
      <c r="BK20" s="235" t="s">
        <v>94</v>
      </c>
      <c r="BL20" s="235" t="s">
        <v>1468</v>
      </c>
      <c r="BM20" s="190"/>
      <c r="BN20" s="190"/>
      <c r="BO20" s="190"/>
      <c r="BP20" s="190"/>
      <c r="BQ20" s="190"/>
      <c r="BR20" s="190"/>
      <c r="BS20" s="206"/>
      <c r="BT20" s="210"/>
      <c r="BU20" s="206"/>
      <c r="BV20" s="210"/>
    </row>
    <row r="21" spans="1:126" s="22" customFormat="1" ht="105" customHeight="1">
      <c r="A21" s="223" t="s">
        <v>203</v>
      </c>
      <c r="B21" s="599" t="s">
        <v>204</v>
      </c>
      <c r="C21" s="599" t="s">
        <v>205</v>
      </c>
      <c r="D21" s="474" t="s">
        <v>206</v>
      </c>
      <c r="E21" s="223" t="s">
        <v>207</v>
      </c>
      <c r="F21" s="223" t="s">
        <v>95</v>
      </c>
      <c r="G21" s="223" t="s">
        <v>95</v>
      </c>
      <c r="H21" s="223" t="s">
        <v>95</v>
      </c>
      <c r="I21" s="223" t="s">
        <v>95</v>
      </c>
      <c r="J21" s="223" t="s">
        <v>106</v>
      </c>
      <c r="K21" s="223" t="s">
        <v>208</v>
      </c>
      <c r="L21" s="223" t="s">
        <v>209</v>
      </c>
      <c r="M21" s="223" t="s">
        <v>95</v>
      </c>
      <c r="N21" s="223" t="s">
        <v>95</v>
      </c>
      <c r="O21" s="223" t="s">
        <v>95</v>
      </c>
      <c r="P21" s="223" t="s">
        <v>95</v>
      </c>
      <c r="Q21" s="223" t="s">
        <v>95</v>
      </c>
      <c r="R21" s="223" t="s">
        <v>94</v>
      </c>
      <c r="S21" s="223" t="s">
        <v>95</v>
      </c>
      <c r="T21" s="223" t="s">
        <v>94</v>
      </c>
      <c r="U21" s="223" t="s">
        <v>94</v>
      </c>
      <c r="V21" s="223" t="s">
        <v>95</v>
      </c>
      <c r="W21" s="223" t="s">
        <v>95</v>
      </c>
      <c r="X21" s="223" t="s">
        <v>95</v>
      </c>
      <c r="Y21" s="223" t="s">
        <v>95</v>
      </c>
      <c r="Z21" s="223" t="s">
        <v>95</v>
      </c>
      <c r="AA21" s="223" t="s">
        <v>95</v>
      </c>
      <c r="AB21" s="223" t="s">
        <v>94</v>
      </c>
      <c r="AC21" s="223" t="s">
        <v>95</v>
      </c>
      <c r="AD21" s="223" t="s">
        <v>95</v>
      </c>
      <c r="AE21" s="223" t="s">
        <v>94</v>
      </c>
      <c r="AF21" s="474">
        <v>14</v>
      </c>
      <c r="AG21" s="223" t="s">
        <v>109</v>
      </c>
      <c r="AH21" s="600">
        <v>1</v>
      </c>
      <c r="AI21" s="474" t="s">
        <v>88</v>
      </c>
      <c r="AJ21" s="599">
        <v>3</v>
      </c>
      <c r="AK21" s="223" t="s">
        <v>110</v>
      </c>
      <c r="AL21" s="223" t="s">
        <v>210</v>
      </c>
      <c r="AM21" s="223" t="s">
        <v>211</v>
      </c>
      <c r="AN21" s="223" t="s">
        <v>212</v>
      </c>
      <c r="AO21" s="223" t="s">
        <v>92</v>
      </c>
      <c r="AP21" s="223" t="s">
        <v>93</v>
      </c>
      <c r="AQ21" s="600" t="s">
        <v>95</v>
      </c>
      <c r="AR21" s="600" t="s">
        <v>95</v>
      </c>
      <c r="AS21" s="600" t="s">
        <v>94</v>
      </c>
      <c r="AT21" s="600" t="s">
        <v>95</v>
      </c>
      <c r="AU21" s="600" t="s">
        <v>95</v>
      </c>
      <c r="AV21" s="600" t="s">
        <v>95</v>
      </c>
      <c r="AW21" s="600" t="s">
        <v>95</v>
      </c>
      <c r="AX21" s="600">
        <v>100</v>
      </c>
      <c r="AY21" s="474" t="s">
        <v>128</v>
      </c>
      <c r="AZ21" s="474">
        <v>1</v>
      </c>
      <c r="BA21" s="600" t="s">
        <v>109</v>
      </c>
      <c r="BB21" s="474">
        <v>1</v>
      </c>
      <c r="BC21" s="223" t="s">
        <v>88</v>
      </c>
      <c r="BD21" s="474">
        <v>3</v>
      </c>
      <c r="BE21" s="458" t="s">
        <v>110</v>
      </c>
      <c r="BF21" s="599">
        <v>3</v>
      </c>
      <c r="BG21" s="223" t="s">
        <v>97</v>
      </c>
      <c r="BH21" s="223" t="s">
        <v>98</v>
      </c>
      <c r="BI21" s="223" t="s">
        <v>213</v>
      </c>
      <c r="BJ21" s="599" t="s">
        <v>214</v>
      </c>
      <c r="BK21" s="599" t="s">
        <v>94</v>
      </c>
      <c r="BL21" s="474" t="s">
        <v>215</v>
      </c>
      <c r="BM21" s="190"/>
      <c r="BN21" s="190"/>
      <c r="BO21" s="190"/>
      <c r="BP21" s="190"/>
      <c r="BQ21" s="190"/>
      <c r="BR21" s="192"/>
      <c r="BS21" s="238"/>
      <c r="BT21" s="200"/>
      <c r="BU21" s="238"/>
      <c r="BV21" s="200"/>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row>
    <row r="22" spans="1:126" s="22" customFormat="1" ht="72" customHeight="1">
      <c r="A22" s="62" t="s">
        <v>216</v>
      </c>
      <c r="B22" s="601" t="s">
        <v>217</v>
      </c>
      <c r="C22" s="460" t="s">
        <v>218</v>
      </c>
      <c r="D22" s="461" t="s">
        <v>219</v>
      </c>
      <c r="E22" s="461" t="s">
        <v>220</v>
      </c>
      <c r="F22" s="461" t="s">
        <v>189</v>
      </c>
      <c r="G22" s="461" t="s">
        <v>189</v>
      </c>
      <c r="H22" s="461" t="s">
        <v>189</v>
      </c>
      <c r="I22" s="461" t="s">
        <v>189</v>
      </c>
      <c r="J22" s="461" t="s">
        <v>83</v>
      </c>
      <c r="K22" s="461" t="s">
        <v>221</v>
      </c>
      <c r="L22" s="461" t="s">
        <v>222</v>
      </c>
      <c r="M22" s="461" t="s">
        <v>82</v>
      </c>
      <c r="N22" s="461" t="s">
        <v>82</v>
      </c>
      <c r="O22" s="461" t="s">
        <v>82</v>
      </c>
      <c r="P22" s="461" t="s">
        <v>82</v>
      </c>
      <c r="Q22" s="461" t="s">
        <v>82</v>
      </c>
      <c r="R22" s="461" t="s">
        <v>82</v>
      </c>
      <c r="S22" s="461" t="s">
        <v>82</v>
      </c>
      <c r="T22" s="461" t="s">
        <v>124</v>
      </c>
      <c r="U22" s="461" t="s">
        <v>82</v>
      </c>
      <c r="V22" s="461" t="s">
        <v>82</v>
      </c>
      <c r="W22" s="461" t="s">
        <v>82</v>
      </c>
      <c r="X22" s="461" t="s">
        <v>82</v>
      </c>
      <c r="Y22" s="461" t="s">
        <v>82</v>
      </c>
      <c r="Z22" s="461" t="s">
        <v>82</v>
      </c>
      <c r="AA22" s="461" t="s">
        <v>82</v>
      </c>
      <c r="AB22" s="461" t="s">
        <v>124</v>
      </c>
      <c r="AC22" s="461" t="s">
        <v>82</v>
      </c>
      <c r="AD22" s="461" t="s">
        <v>124</v>
      </c>
      <c r="AE22" s="461" t="s">
        <v>124</v>
      </c>
      <c r="AF22" s="592">
        <v>15</v>
      </c>
      <c r="AG22" s="461" t="s">
        <v>125</v>
      </c>
      <c r="AH22" s="592">
        <v>4</v>
      </c>
      <c r="AI22" s="592" t="s">
        <v>88</v>
      </c>
      <c r="AJ22" s="595">
        <v>5</v>
      </c>
      <c r="AK22" s="144" t="s">
        <v>89</v>
      </c>
      <c r="AL22" s="602" t="s">
        <v>223</v>
      </c>
      <c r="AM22" s="461" t="s">
        <v>224</v>
      </c>
      <c r="AN22" s="603" t="s">
        <v>225</v>
      </c>
      <c r="AO22" s="461" t="s">
        <v>92</v>
      </c>
      <c r="AP22" s="461" t="s">
        <v>226</v>
      </c>
      <c r="AQ22" s="592" t="s">
        <v>95</v>
      </c>
      <c r="AR22" s="592" t="s">
        <v>95</v>
      </c>
      <c r="AS22" s="592" t="s">
        <v>94</v>
      </c>
      <c r="AT22" s="592" t="s">
        <v>95</v>
      </c>
      <c r="AU22" s="592" t="s">
        <v>95</v>
      </c>
      <c r="AV22" s="592" t="s">
        <v>95</v>
      </c>
      <c r="AW22" s="592" t="s">
        <v>95</v>
      </c>
      <c r="AX22" s="592">
        <v>85</v>
      </c>
      <c r="AY22" s="593" t="s">
        <v>128</v>
      </c>
      <c r="AZ22" s="592">
        <v>4</v>
      </c>
      <c r="BA22" s="592" t="s">
        <v>129</v>
      </c>
      <c r="BB22" s="595">
        <v>2</v>
      </c>
      <c r="BC22" s="604" t="s">
        <v>88</v>
      </c>
      <c r="BD22" s="592">
        <v>5</v>
      </c>
      <c r="BE22" s="604" t="s">
        <v>89</v>
      </c>
      <c r="BF22" s="460">
        <v>10</v>
      </c>
      <c r="BG22" s="461" t="s">
        <v>97</v>
      </c>
      <c r="BH22" s="461" t="s">
        <v>227</v>
      </c>
      <c r="BI22" s="461" t="s">
        <v>228</v>
      </c>
      <c r="BJ22" s="460" t="s">
        <v>229</v>
      </c>
      <c r="BK22" s="460" t="s">
        <v>94</v>
      </c>
      <c r="BL22" s="460" t="s">
        <v>230</v>
      </c>
      <c r="BM22" s="190"/>
      <c r="BN22" s="190"/>
      <c r="BO22" s="190"/>
      <c r="BP22" s="190"/>
      <c r="BQ22" s="190"/>
      <c r="BR22" s="190"/>
      <c r="BS22" s="239"/>
      <c r="BT22" s="209"/>
      <c r="BU22" s="238"/>
      <c r="BV22" s="200"/>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row>
    <row r="23" spans="1:126" s="22" customFormat="1" ht="69" customHeight="1">
      <c r="A23" s="62" t="s">
        <v>216</v>
      </c>
      <c r="B23" s="601" t="s">
        <v>231</v>
      </c>
      <c r="C23" s="460" t="s">
        <v>218</v>
      </c>
      <c r="D23" s="461" t="s">
        <v>219</v>
      </c>
      <c r="E23" s="461" t="s">
        <v>220</v>
      </c>
      <c r="F23" s="461" t="s">
        <v>189</v>
      </c>
      <c r="G23" s="461" t="s">
        <v>189</v>
      </c>
      <c r="H23" s="461" t="s">
        <v>189</v>
      </c>
      <c r="I23" s="461" t="s">
        <v>189</v>
      </c>
      <c r="J23" s="461" t="s">
        <v>83</v>
      </c>
      <c r="K23" s="461" t="s">
        <v>232</v>
      </c>
      <c r="L23" s="461" t="s">
        <v>222</v>
      </c>
      <c r="M23" s="461" t="s">
        <v>82</v>
      </c>
      <c r="N23" s="461" t="s">
        <v>82</v>
      </c>
      <c r="O23" s="461" t="s">
        <v>82</v>
      </c>
      <c r="P23" s="461" t="s">
        <v>82</v>
      </c>
      <c r="Q23" s="461" t="s">
        <v>82</v>
      </c>
      <c r="R23" s="461" t="s">
        <v>82</v>
      </c>
      <c r="S23" s="461" t="s">
        <v>82</v>
      </c>
      <c r="T23" s="461" t="s">
        <v>124</v>
      </c>
      <c r="U23" s="461" t="s">
        <v>82</v>
      </c>
      <c r="V23" s="461" t="s">
        <v>82</v>
      </c>
      <c r="W23" s="461" t="s">
        <v>82</v>
      </c>
      <c r="X23" s="461" t="s">
        <v>82</v>
      </c>
      <c r="Y23" s="461" t="s">
        <v>82</v>
      </c>
      <c r="Z23" s="461" t="s">
        <v>82</v>
      </c>
      <c r="AA23" s="461" t="s">
        <v>82</v>
      </c>
      <c r="AB23" s="461" t="s">
        <v>124</v>
      </c>
      <c r="AC23" s="461" t="s">
        <v>82</v>
      </c>
      <c r="AD23" s="461" t="s">
        <v>124</v>
      </c>
      <c r="AE23" s="461" t="s">
        <v>124</v>
      </c>
      <c r="AF23" s="592">
        <v>15</v>
      </c>
      <c r="AG23" s="461" t="s">
        <v>125</v>
      </c>
      <c r="AH23" s="592">
        <v>4</v>
      </c>
      <c r="AI23" s="592" t="s">
        <v>88</v>
      </c>
      <c r="AJ23" s="595">
        <v>5</v>
      </c>
      <c r="AK23" s="144" t="s">
        <v>89</v>
      </c>
      <c r="AL23" s="602" t="s">
        <v>233</v>
      </c>
      <c r="AM23" s="461" t="s">
        <v>234</v>
      </c>
      <c r="AN23" s="603" t="s">
        <v>235</v>
      </c>
      <c r="AO23" s="461" t="s">
        <v>92</v>
      </c>
      <c r="AP23" s="461" t="s">
        <v>93</v>
      </c>
      <c r="AQ23" s="592" t="s">
        <v>95</v>
      </c>
      <c r="AR23" s="592" t="s">
        <v>95</v>
      </c>
      <c r="AS23" s="592" t="s">
        <v>94</v>
      </c>
      <c r="AT23" s="592" t="s">
        <v>95</v>
      </c>
      <c r="AU23" s="592" t="s">
        <v>95</v>
      </c>
      <c r="AV23" s="592" t="s">
        <v>95</v>
      </c>
      <c r="AW23" s="592" t="s">
        <v>95</v>
      </c>
      <c r="AX23" s="592">
        <v>85</v>
      </c>
      <c r="AY23" s="593" t="s">
        <v>128</v>
      </c>
      <c r="AZ23" s="592">
        <v>4</v>
      </c>
      <c r="BA23" s="592" t="s">
        <v>129</v>
      </c>
      <c r="BB23" s="595">
        <v>2</v>
      </c>
      <c r="BC23" s="604" t="s">
        <v>88</v>
      </c>
      <c r="BD23" s="592">
        <v>5</v>
      </c>
      <c r="BE23" s="604" t="s">
        <v>89</v>
      </c>
      <c r="BF23" s="460">
        <v>10</v>
      </c>
      <c r="BG23" s="461" t="s">
        <v>97</v>
      </c>
      <c r="BH23" s="461" t="s">
        <v>236</v>
      </c>
      <c r="BI23" s="461" t="s">
        <v>237</v>
      </c>
      <c r="BJ23" s="460" t="s">
        <v>238</v>
      </c>
      <c r="BK23" s="460" t="s">
        <v>94</v>
      </c>
      <c r="BL23" s="460" t="s">
        <v>239</v>
      </c>
      <c r="BM23" s="190"/>
      <c r="BN23" s="190"/>
      <c r="BO23" s="190"/>
      <c r="BP23" s="190"/>
      <c r="BQ23" s="190"/>
      <c r="BR23" s="190"/>
      <c r="BS23" s="239"/>
      <c r="BT23" s="209"/>
      <c r="BU23" s="238"/>
      <c r="BV23" s="200"/>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row>
    <row r="24" spans="1:126" ht="90" customHeight="1">
      <c r="A24" s="62" t="s">
        <v>216</v>
      </c>
      <c r="B24" s="601" t="s">
        <v>240</v>
      </c>
      <c r="C24" s="460" t="s">
        <v>218</v>
      </c>
      <c r="D24" s="461" t="s">
        <v>219</v>
      </c>
      <c r="E24" s="461" t="s">
        <v>220</v>
      </c>
      <c r="F24" s="461" t="s">
        <v>189</v>
      </c>
      <c r="G24" s="461" t="s">
        <v>189</v>
      </c>
      <c r="H24" s="461" t="s">
        <v>189</v>
      </c>
      <c r="I24" s="461" t="s">
        <v>189</v>
      </c>
      <c r="J24" s="461" t="s">
        <v>83</v>
      </c>
      <c r="K24" s="461" t="s">
        <v>241</v>
      </c>
      <c r="L24" s="461" t="s">
        <v>222</v>
      </c>
      <c r="M24" s="461" t="s">
        <v>82</v>
      </c>
      <c r="N24" s="461" t="s">
        <v>82</v>
      </c>
      <c r="O24" s="461" t="s">
        <v>82</v>
      </c>
      <c r="P24" s="461" t="s">
        <v>82</v>
      </c>
      <c r="Q24" s="461" t="s">
        <v>82</v>
      </c>
      <c r="R24" s="461" t="s">
        <v>82</v>
      </c>
      <c r="S24" s="461" t="s">
        <v>82</v>
      </c>
      <c r="T24" s="461" t="s">
        <v>124</v>
      </c>
      <c r="U24" s="461" t="s">
        <v>82</v>
      </c>
      <c r="V24" s="461" t="s">
        <v>82</v>
      </c>
      <c r="W24" s="461" t="s">
        <v>82</v>
      </c>
      <c r="X24" s="461" t="s">
        <v>82</v>
      </c>
      <c r="Y24" s="461" t="s">
        <v>82</v>
      </c>
      <c r="Z24" s="461" t="s">
        <v>82</v>
      </c>
      <c r="AA24" s="461" t="s">
        <v>82</v>
      </c>
      <c r="AB24" s="461" t="s">
        <v>124</v>
      </c>
      <c r="AC24" s="461" t="s">
        <v>82</v>
      </c>
      <c r="AD24" s="461" t="s">
        <v>124</v>
      </c>
      <c r="AE24" s="461" t="s">
        <v>124</v>
      </c>
      <c r="AF24" s="592">
        <v>15</v>
      </c>
      <c r="AG24" s="461" t="s">
        <v>125</v>
      </c>
      <c r="AH24" s="592">
        <v>4</v>
      </c>
      <c r="AI24" s="592" t="s">
        <v>88</v>
      </c>
      <c r="AJ24" s="595">
        <v>5</v>
      </c>
      <c r="AK24" s="144" t="s">
        <v>89</v>
      </c>
      <c r="AL24" s="602" t="s">
        <v>242</v>
      </c>
      <c r="AM24" s="461" t="s">
        <v>243</v>
      </c>
      <c r="AN24" s="605" t="s">
        <v>244</v>
      </c>
      <c r="AO24" s="461" t="s">
        <v>92</v>
      </c>
      <c r="AP24" s="461" t="s">
        <v>93</v>
      </c>
      <c r="AQ24" s="592" t="s">
        <v>95</v>
      </c>
      <c r="AR24" s="592" t="s">
        <v>95</v>
      </c>
      <c r="AS24" s="592" t="s">
        <v>94</v>
      </c>
      <c r="AT24" s="592" t="s">
        <v>95</v>
      </c>
      <c r="AU24" s="592" t="s">
        <v>95</v>
      </c>
      <c r="AV24" s="592" t="s">
        <v>95</v>
      </c>
      <c r="AW24" s="592" t="s">
        <v>95</v>
      </c>
      <c r="AX24" s="592">
        <v>85</v>
      </c>
      <c r="AY24" s="593" t="s">
        <v>128</v>
      </c>
      <c r="AZ24" s="592">
        <v>4</v>
      </c>
      <c r="BA24" s="592" t="s">
        <v>129</v>
      </c>
      <c r="BB24" s="595">
        <v>2</v>
      </c>
      <c r="BC24" s="604" t="s">
        <v>88</v>
      </c>
      <c r="BD24" s="592">
        <v>5</v>
      </c>
      <c r="BE24" s="604" t="s">
        <v>89</v>
      </c>
      <c r="BF24" s="460">
        <v>10</v>
      </c>
      <c r="BG24" s="461" t="s">
        <v>97</v>
      </c>
      <c r="BH24" s="461" t="s">
        <v>130</v>
      </c>
      <c r="BI24" s="461" t="s">
        <v>237</v>
      </c>
      <c r="BJ24" s="460" t="s">
        <v>245</v>
      </c>
      <c r="BK24" s="460" t="s">
        <v>94</v>
      </c>
      <c r="BL24" s="460" t="s">
        <v>246</v>
      </c>
      <c r="BM24" s="190"/>
      <c r="BN24" s="190"/>
      <c r="BO24" s="190"/>
      <c r="BP24" s="190"/>
      <c r="BQ24" s="190"/>
      <c r="BR24" s="190"/>
      <c r="BS24" s="192"/>
      <c r="BT24" s="190"/>
      <c r="BU24" s="192"/>
      <c r="BV24" s="190"/>
    </row>
    <row r="25" spans="1:126" ht="71.25" customHeight="1">
      <c r="A25" s="606" t="s">
        <v>247</v>
      </c>
      <c r="B25" s="235" t="s">
        <v>248</v>
      </c>
      <c r="C25" s="556" t="s">
        <v>249</v>
      </c>
      <c r="D25" s="606" t="s">
        <v>250</v>
      </c>
      <c r="E25" s="607" t="s">
        <v>251</v>
      </c>
      <c r="F25" s="607" t="s">
        <v>95</v>
      </c>
      <c r="G25" s="607" t="s">
        <v>95</v>
      </c>
      <c r="H25" s="607" t="s">
        <v>95</v>
      </c>
      <c r="I25" s="607" t="s">
        <v>95</v>
      </c>
      <c r="J25" s="607" t="s">
        <v>83</v>
      </c>
      <c r="K25" s="607" t="s">
        <v>252</v>
      </c>
      <c r="L25" s="606" t="s">
        <v>253</v>
      </c>
      <c r="M25" s="552" t="s">
        <v>82</v>
      </c>
      <c r="N25" s="552" t="s">
        <v>82</v>
      </c>
      <c r="O25" s="552" t="s">
        <v>82</v>
      </c>
      <c r="P25" s="552" t="s">
        <v>82</v>
      </c>
      <c r="Q25" s="552" t="s">
        <v>82</v>
      </c>
      <c r="R25" s="552" t="s">
        <v>82</v>
      </c>
      <c r="S25" s="552" t="s">
        <v>86</v>
      </c>
      <c r="T25" s="62" t="s">
        <v>82</v>
      </c>
      <c r="U25" s="552" t="s">
        <v>82</v>
      </c>
      <c r="V25" s="552" t="s">
        <v>82</v>
      </c>
      <c r="W25" s="552" t="s">
        <v>82</v>
      </c>
      <c r="X25" s="552" t="s">
        <v>82</v>
      </c>
      <c r="Y25" s="552" t="s">
        <v>82</v>
      </c>
      <c r="Z25" s="552" t="s">
        <v>82</v>
      </c>
      <c r="AA25" s="552" t="s">
        <v>82</v>
      </c>
      <c r="AB25" s="552" t="s">
        <v>86</v>
      </c>
      <c r="AC25" s="552" t="s">
        <v>82</v>
      </c>
      <c r="AD25" s="552" t="s">
        <v>86</v>
      </c>
      <c r="AE25" s="552" t="s">
        <v>86</v>
      </c>
      <c r="AF25" s="54">
        <v>15</v>
      </c>
      <c r="AG25" s="552" t="s">
        <v>109</v>
      </c>
      <c r="AH25" s="54">
        <v>1</v>
      </c>
      <c r="AI25" s="54" t="s">
        <v>88</v>
      </c>
      <c r="AJ25" s="111">
        <v>5</v>
      </c>
      <c r="AK25" s="67" t="s">
        <v>110</v>
      </c>
      <c r="AL25" s="608" t="s">
        <v>1469</v>
      </c>
      <c r="AM25" s="606" t="s">
        <v>254</v>
      </c>
      <c r="AN25" s="607" t="s">
        <v>255</v>
      </c>
      <c r="AO25" s="607" t="s">
        <v>92</v>
      </c>
      <c r="AP25" s="607" t="s">
        <v>93</v>
      </c>
      <c r="AQ25" s="609" t="s">
        <v>95</v>
      </c>
      <c r="AR25" s="609" t="s">
        <v>95</v>
      </c>
      <c r="AS25" s="609" t="s">
        <v>94</v>
      </c>
      <c r="AT25" s="609" t="s">
        <v>95</v>
      </c>
      <c r="AU25" s="609" t="s">
        <v>95</v>
      </c>
      <c r="AV25" s="609" t="s">
        <v>95</v>
      </c>
      <c r="AW25" s="609" t="s">
        <v>95</v>
      </c>
      <c r="AX25" s="54">
        <v>85</v>
      </c>
      <c r="AY25" s="55" t="s">
        <v>128</v>
      </c>
      <c r="AZ25" s="54">
        <v>1</v>
      </c>
      <c r="BA25" s="54" t="s">
        <v>109</v>
      </c>
      <c r="BB25" s="111">
        <v>1</v>
      </c>
      <c r="BC25" s="112" t="s">
        <v>88</v>
      </c>
      <c r="BD25" s="54">
        <v>5</v>
      </c>
      <c r="BE25" s="112" t="s">
        <v>110</v>
      </c>
      <c r="BF25" s="235">
        <v>5</v>
      </c>
      <c r="BG25" s="607" t="s">
        <v>97</v>
      </c>
      <c r="BH25" s="607" t="s">
        <v>256</v>
      </c>
      <c r="BI25" s="62" t="s">
        <v>257</v>
      </c>
      <c r="BJ25" s="556" t="s">
        <v>258</v>
      </c>
      <c r="BK25" s="610" t="s">
        <v>259</v>
      </c>
      <c r="BL25" s="551" t="s">
        <v>260</v>
      </c>
      <c r="BM25" s="190"/>
      <c r="BN25" s="190"/>
      <c r="BO25" s="190"/>
      <c r="BP25" s="190"/>
      <c r="BQ25" s="190"/>
      <c r="BR25" s="192"/>
      <c r="BS25" s="192"/>
      <c r="BT25" s="192"/>
      <c r="BU25" s="192"/>
      <c r="BV25" s="192"/>
    </row>
    <row r="26" spans="1:126" ht="114" customHeight="1">
      <c r="A26" s="606" t="s">
        <v>247</v>
      </c>
      <c r="B26" s="235" t="s">
        <v>261</v>
      </c>
      <c r="C26" s="556" t="s">
        <v>249</v>
      </c>
      <c r="D26" s="606" t="s">
        <v>250</v>
      </c>
      <c r="E26" s="607" t="s">
        <v>262</v>
      </c>
      <c r="F26" s="607" t="s">
        <v>95</v>
      </c>
      <c r="G26" s="607" t="s">
        <v>95</v>
      </c>
      <c r="H26" s="607" t="s">
        <v>95</v>
      </c>
      <c r="I26" s="607" t="s">
        <v>95</v>
      </c>
      <c r="J26" s="607" t="s">
        <v>83</v>
      </c>
      <c r="K26" s="607" t="s">
        <v>263</v>
      </c>
      <c r="L26" s="607" t="s">
        <v>264</v>
      </c>
      <c r="M26" s="552" t="s">
        <v>82</v>
      </c>
      <c r="N26" s="552" t="s">
        <v>82</v>
      </c>
      <c r="O26" s="552" t="s">
        <v>82</v>
      </c>
      <c r="P26" s="552" t="s">
        <v>82</v>
      </c>
      <c r="Q26" s="552" t="s">
        <v>82</v>
      </c>
      <c r="R26" s="552" t="s">
        <v>82</v>
      </c>
      <c r="S26" s="552" t="s">
        <v>86</v>
      </c>
      <c r="T26" s="62" t="s">
        <v>86</v>
      </c>
      <c r="U26" s="62" t="s">
        <v>86</v>
      </c>
      <c r="V26" s="552" t="s">
        <v>82</v>
      </c>
      <c r="W26" s="552" t="s">
        <v>82</v>
      </c>
      <c r="X26" s="552" t="s">
        <v>82</v>
      </c>
      <c r="Y26" s="552" t="s">
        <v>82</v>
      </c>
      <c r="Z26" s="552" t="s">
        <v>82</v>
      </c>
      <c r="AA26" s="552" t="s">
        <v>82</v>
      </c>
      <c r="AB26" s="552" t="s">
        <v>86</v>
      </c>
      <c r="AC26" s="552" t="s">
        <v>82</v>
      </c>
      <c r="AD26" s="552" t="s">
        <v>86</v>
      </c>
      <c r="AE26" s="552" t="s">
        <v>86</v>
      </c>
      <c r="AF26" s="54">
        <v>13</v>
      </c>
      <c r="AG26" s="552" t="s">
        <v>109</v>
      </c>
      <c r="AH26" s="54">
        <v>1</v>
      </c>
      <c r="AI26" s="54" t="s">
        <v>88</v>
      </c>
      <c r="AJ26" s="111">
        <v>5</v>
      </c>
      <c r="AK26" s="67" t="s">
        <v>110</v>
      </c>
      <c r="AL26" s="611" t="s">
        <v>1470</v>
      </c>
      <c r="AM26" s="606" t="s">
        <v>265</v>
      </c>
      <c r="AN26" s="606" t="s">
        <v>266</v>
      </c>
      <c r="AO26" s="607" t="s">
        <v>92</v>
      </c>
      <c r="AP26" s="607" t="s">
        <v>93</v>
      </c>
      <c r="AQ26" s="609" t="s">
        <v>95</v>
      </c>
      <c r="AR26" s="609" t="s">
        <v>95</v>
      </c>
      <c r="AS26" s="609" t="s">
        <v>94</v>
      </c>
      <c r="AT26" s="609" t="s">
        <v>95</v>
      </c>
      <c r="AU26" s="609" t="s">
        <v>95</v>
      </c>
      <c r="AV26" s="609" t="s">
        <v>95</v>
      </c>
      <c r="AW26" s="609" t="s">
        <v>95</v>
      </c>
      <c r="AX26" s="54">
        <v>85</v>
      </c>
      <c r="AY26" s="55" t="s">
        <v>128</v>
      </c>
      <c r="AZ26" s="54">
        <v>1</v>
      </c>
      <c r="BA26" s="54" t="s">
        <v>109</v>
      </c>
      <c r="BB26" s="111">
        <v>1</v>
      </c>
      <c r="BC26" s="112" t="s">
        <v>88</v>
      </c>
      <c r="BD26" s="54">
        <v>5</v>
      </c>
      <c r="BE26" s="112" t="s">
        <v>110</v>
      </c>
      <c r="BF26" s="235">
        <v>5</v>
      </c>
      <c r="BG26" s="607" t="s">
        <v>97</v>
      </c>
      <c r="BH26" s="607" t="s">
        <v>267</v>
      </c>
      <c r="BI26" s="607" t="s">
        <v>268</v>
      </c>
      <c r="BJ26" s="556" t="s">
        <v>269</v>
      </c>
      <c r="BK26" s="612" t="s">
        <v>259</v>
      </c>
      <c r="BL26" s="551" t="s">
        <v>270</v>
      </c>
      <c r="BM26" s="190"/>
      <c r="BN26" s="190"/>
      <c r="BO26" s="190"/>
      <c r="BP26" s="190"/>
      <c r="BQ26" s="190"/>
      <c r="BR26" s="207"/>
      <c r="BS26" s="207"/>
      <c r="BT26" s="207"/>
      <c r="BU26" s="201"/>
      <c r="BV26" s="201"/>
    </row>
    <row r="27" spans="1:126" ht="123.75" customHeight="1">
      <c r="A27" s="69" t="s">
        <v>271</v>
      </c>
      <c r="B27" s="235" t="s">
        <v>272</v>
      </c>
      <c r="C27" s="235" t="s">
        <v>273</v>
      </c>
      <c r="D27" s="62" t="s">
        <v>274</v>
      </c>
      <c r="E27" s="69" t="s">
        <v>275</v>
      </c>
      <c r="F27" s="67" t="s">
        <v>82</v>
      </c>
      <c r="G27" s="67" t="s">
        <v>82</v>
      </c>
      <c r="H27" s="69" t="s">
        <v>82</v>
      </c>
      <c r="I27" s="69" t="s">
        <v>82</v>
      </c>
      <c r="J27" s="69" t="s">
        <v>106</v>
      </c>
      <c r="K27" s="69" t="s">
        <v>276</v>
      </c>
      <c r="L27" s="69" t="s">
        <v>277</v>
      </c>
      <c r="M27" s="67" t="s">
        <v>82</v>
      </c>
      <c r="N27" s="67" t="s">
        <v>82</v>
      </c>
      <c r="O27" s="67" t="s">
        <v>82</v>
      </c>
      <c r="P27" s="67" t="s">
        <v>94</v>
      </c>
      <c r="Q27" s="67" t="s">
        <v>82</v>
      </c>
      <c r="R27" s="67" t="s">
        <v>82</v>
      </c>
      <c r="S27" s="67" t="s">
        <v>82</v>
      </c>
      <c r="T27" s="69" t="s">
        <v>86</v>
      </c>
      <c r="U27" s="67" t="s">
        <v>86</v>
      </c>
      <c r="V27" s="69" t="s">
        <v>82</v>
      </c>
      <c r="W27" s="67" t="s">
        <v>82</v>
      </c>
      <c r="X27" s="67" t="s">
        <v>82</v>
      </c>
      <c r="Y27" s="67" t="s">
        <v>82</v>
      </c>
      <c r="Z27" s="67" t="s">
        <v>82</v>
      </c>
      <c r="AA27" s="67" t="s">
        <v>82</v>
      </c>
      <c r="AB27" s="67" t="s">
        <v>82</v>
      </c>
      <c r="AC27" s="67" t="s">
        <v>82</v>
      </c>
      <c r="AD27" s="67" t="s">
        <v>86</v>
      </c>
      <c r="AE27" s="67" t="s">
        <v>86</v>
      </c>
      <c r="AF27" s="54">
        <v>14</v>
      </c>
      <c r="AG27" s="67" t="s">
        <v>125</v>
      </c>
      <c r="AH27" s="54">
        <v>4</v>
      </c>
      <c r="AI27" s="54" t="s">
        <v>88</v>
      </c>
      <c r="AJ27" s="111">
        <v>5</v>
      </c>
      <c r="AK27" s="67" t="s">
        <v>89</v>
      </c>
      <c r="AL27" s="69" t="s">
        <v>278</v>
      </c>
      <c r="AM27" s="69" t="s">
        <v>279</v>
      </c>
      <c r="AN27" s="69" t="s">
        <v>280</v>
      </c>
      <c r="AO27" s="69" t="s">
        <v>92</v>
      </c>
      <c r="AP27" s="67" t="s">
        <v>281</v>
      </c>
      <c r="AQ27" s="54" t="s">
        <v>94</v>
      </c>
      <c r="AR27" s="55" t="s">
        <v>95</v>
      </c>
      <c r="AS27" s="54" t="s">
        <v>94</v>
      </c>
      <c r="AT27" s="54" t="s">
        <v>95</v>
      </c>
      <c r="AU27" s="54" t="s">
        <v>95</v>
      </c>
      <c r="AV27" s="54" t="s">
        <v>95</v>
      </c>
      <c r="AW27" s="54" t="s">
        <v>95</v>
      </c>
      <c r="AX27" s="54">
        <v>40</v>
      </c>
      <c r="AY27" s="55" t="s">
        <v>96</v>
      </c>
      <c r="AZ27" s="54">
        <v>4</v>
      </c>
      <c r="BA27" s="54" t="s">
        <v>125</v>
      </c>
      <c r="BB27" s="111">
        <v>4</v>
      </c>
      <c r="BC27" s="112" t="s">
        <v>88</v>
      </c>
      <c r="BD27" s="54">
        <v>5</v>
      </c>
      <c r="BE27" s="112" t="s">
        <v>89</v>
      </c>
      <c r="BF27" s="235">
        <v>20</v>
      </c>
      <c r="BG27" s="67" t="s">
        <v>97</v>
      </c>
      <c r="BH27" s="67" t="s">
        <v>236</v>
      </c>
      <c r="BI27" s="62" t="s">
        <v>282</v>
      </c>
      <c r="BJ27" s="235" t="s">
        <v>283</v>
      </c>
      <c r="BK27" s="556" t="s">
        <v>94</v>
      </c>
      <c r="BL27" s="240" t="s">
        <v>284</v>
      </c>
      <c r="BM27" s="190"/>
      <c r="BN27" s="190"/>
      <c r="BO27" s="190"/>
      <c r="BP27" s="190"/>
      <c r="BQ27" s="190"/>
      <c r="BR27" s="215"/>
      <c r="BS27" s="215"/>
      <c r="BT27" s="207"/>
      <c r="BU27" s="241"/>
      <c r="BV27" s="201"/>
    </row>
    <row r="28" spans="1:126" ht="80.25" customHeight="1">
      <c r="A28" s="69" t="s">
        <v>271</v>
      </c>
      <c r="B28" s="235" t="s">
        <v>285</v>
      </c>
      <c r="C28" s="235" t="s">
        <v>273</v>
      </c>
      <c r="D28" s="62" t="s">
        <v>274</v>
      </c>
      <c r="E28" s="69" t="s">
        <v>286</v>
      </c>
      <c r="F28" s="67" t="s">
        <v>82</v>
      </c>
      <c r="G28" s="67" t="s">
        <v>82</v>
      </c>
      <c r="H28" s="69" t="s">
        <v>82</v>
      </c>
      <c r="I28" s="69" t="s">
        <v>150</v>
      </c>
      <c r="J28" s="69" t="s">
        <v>106</v>
      </c>
      <c r="K28" s="67" t="s">
        <v>287</v>
      </c>
      <c r="L28" s="69" t="s">
        <v>288</v>
      </c>
      <c r="M28" s="67" t="s">
        <v>82</v>
      </c>
      <c r="N28" s="67" t="s">
        <v>82</v>
      </c>
      <c r="O28" s="67" t="s">
        <v>82</v>
      </c>
      <c r="P28" s="67" t="s">
        <v>82</v>
      </c>
      <c r="Q28" s="67" t="s">
        <v>82</v>
      </c>
      <c r="R28" s="67" t="s">
        <v>150</v>
      </c>
      <c r="S28" s="67" t="s">
        <v>86</v>
      </c>
      <c r="T28" s="69" t="s">
        <v>82</v>
      </c>
      <c r="U28" s="69" t="s">
        <v>82</v>
      </c>
      <c r="V28" s="67" t="s">
        <v>82</v>
      </c>
      <c r="W28" s="67" t="s">
        <v>82</v>
      </c>
      <c r="X28" s="67" t="s">
        <v>82</v>
      </c>
      <c r="Y28" s="67" t="s">
        <v>82</v>
      </c>
      <c r="Z28" s="67" t="s">
        <v>82</v>
      </c>
      <c r="AA28" s="67" t="s">
        <v>82</v>
      </c>
      <c r="AB28" s="67" t="s">
        <v>82</v>
      </c>
      <c r="AC28" s="67" t="s">
        <v>82</v>
      </c>
      <c r="AD28" s="67" t="s">
        <v>86</v>
      </c>
      <c r="AE28" s="67" t="s">
        <v>86</v>
      </c>
      <c r="AF28" s="54">
        <v>16</v>
      </c>
      <c r="AG28" s="67" t="s">
        <v>87</v>
      </c>
      <c r="AH28" s="54">
        <v>3</v>
      </c>
      <c r="AI28" s="54" t="s">
        <v>88</v>
      </c>
      <c r="AJ28" s="111">
        <v>5</v>
      </c>
      <c r="AK28" s="67" t="s">
        <v>89</v>
      </c>
      <c r="AL28" s="69" t="s">
        <v>289</v>
      </c>
      <c r="AM28" s="69" t="s">
        <v>290</v>
      </c>
      <c r="AN28" s="69" t="s">
        <v>291</v>
      </c>
      <c r="AO28" s="69" t="s">
        <v>92</v>
      </c>
      <c r="AP28" s="67" t="s">
        <v>281</v>
      </c>
      <c r="AQ28" s="55" t="s">
        <v>95</v>
      </c>
      <c r="AR28" s="54" t="s">
        <v>95</v>
      </c>
      <c r="AS28" s="54" t="s">
        <v>94</v>
      </c>
      <c r="AT28" s="54" t="s">
        <v>95</v>
      </c>
      <c r="AU28" s="54" t="s">
        <v>95</v>
      </c>
      <c r="AV28" s="54" t="s">
        <v>95</v>
      </c>
      <c r="AW28" s="54" t="s">
        <v>95</v>
      </c>
      <c r="AX28" s="54">
        <v>55</v>
      </c>
      <c r="AY28" s="55" t="s">
        <v>202</v>
      </c>
      <c r="AZ28" s="54">
        <v>3</v>
      </c>
      <c r="BA28" s="54" t="s">
        <v>129</v>
      </c>
      <c r="BB28" s="111">
        <v>2</v>
      </c>
      <c r="BC28" s="112" t="s">
        <v>88</v>
      </c>
      <c r="BD28" s="54">
        <v>5</v>
      </c>
      <c r="BE28" s="112" t="s">
        <v>89</v>
      </c>
      <c r="BF28" s="235">
        <v>10</v>
      </c>
      <c r="BG28" s="67" t="s">
        <v>97</v>
      </c>
      <c r="BH28" s="67" t="s">
        <v>236</v>
      </c>
      <c r="BI28" s="69" t="s">
        <v>292</v>
      </c>
      <c r="BJ28" s="235" t="s">
        <v>293</v>
      </c>
      <c r="BK28" s="554" t="s">
        <v>94</v>
      </c>
      <c r="BL28" s="240" t="s">
        <v>294</v>
      </c>
      <c r="BM28" s="190"/>
      <c r="BN28" s="190"/>
      <c r="BO28" s="190"/>
      <c r="BP28" s="190"/>
      <c r="BQ28" s="190"/>
      <c r="BR28" s="202"/>
      <c r="BS28" s="206"/>
      <c r="BT28" s="202"/>
      <c r="BU28" s="206"/>
      <c r="BV28" s="202"/>
    </row>
    <row r="29" spans="1:126" ht="80.25" customHeight="1">
      <c r="A29" s="240" t="s">
        <v>295</v>
      </c>
      <c r="B29" s="235" t="s">
        <v>296</v>
      </c>
      <c r="C29" s="235" t="s">
        <v>297</v>
      </c>
      <c r="D29" s="62" t="s">
        <v>298</v>
      </c>
      <c r="E29" s="55" t="s">
        <v>299</v>
      </c>
      <c r="F29" s="54" t="s">
        <v>82</v>
      </c>
      <c r="G29" s="54" t="s">
        <v>82</v>
      </c>
      <c r="H29" s="54" t="s">
        <v>82</v>
      </c>
      <c r="I29" s="54" t="s">
        <v>82</v>
      </c>
      <c r="J29" s="54" t="s">
        <v>106</v>
      </c>
      <c r="K29" s="55" t="s">
        <v>300</v>
      </c>
      <c r="L29" s="55" t="s">
        <v>301</v>
      </c>
      <c r="M29" s="54" t="s">
        <v>82</v>
      </c>
      <c r="N29" s="54" t="s">
        <v>82</v>
      </c>
      <c r="O29" s="54" t="s">
        <v>86</v>
      </c>
      <c r="P29" s="54" t="s">
        <v>86</v>
      </c>
      <c r="Q29" s="54" t="s">
        <v>82</v>
      </c>
      <c r="R29" s="54" t="s">
        <v>86</v>
      </c>
      <c r="S29" s="54" t="s">
        <v>86</v>
      </c>
      <c r="T29" s="54" t="s">
        <v>86</v>
      </c>
      <c r="U29" s="54" t="s">
        <v>82</v>
      </c>
      <c r="V29" s="54" t="s">
        <v>86</v>
      </c>
      <c r="W29" s="54" t="s">
        <v>86</v>
      </c>
      <c r="X29" s="54" t="s">
        <v>82</v>
      </c>
      <c r="Y29" s="54" t="s">
        <v>86</v>
      </c>
      <c r="Z29" s="54" t="s">
        <v>86</v>
      </c>
      <c r="AA29" s="54" t="s">
        <v>82</v>
      </c>
      <c r="AB29" s="54" t="s">
        <v>86</v>
      </c>
      <c r="AC29" s="54" t="s">
        <v>86</v>
      </c>
      <c r="AD29" s="54" t="s">
        <v>86</v>
      </c>
      <c r="AE29" s="54" t="s">
        <v>86</v>
      </c>
      <c r="AF29" s="54">
        <v>6</v>
      </c>
      <c r="AG29" s="54" t="s">
        <v>109</v>
      </c>
      <c r="AH29" s="54">
        <v>1</v>
      </c>
      <c r="AI29" s="54" t="s">
        <v>153</v>
      </c>
      <c r="AJ29" s="111">
        <v>4</v>
      </c>
      <c r="AK29" s="67" t="s">
        <v>110</v>
      </c>
      <c r="AL29" s="613" t="s">
        <v>1471</v>
      </c>
      <c r="AM29" s="55" t="s">
        <v>302</v>
      </c>
      <c r="AN29" s="55" t="s">
        <v>303</v>
      </c>
      <c r="AO29" s="54" t="s">
        <v>92</v>
      </c>
      <c r="AP29" s="54" t="s">
        <v>93</v>
      </c>
      <c r="AQ29" s="54" t="s">
        <v>95</v>
      </c>
      <c r="AR29" s="54" t="s">
        <v>95</v>
      </c>
      <c r="AS29" s="54" t="s">
        <v>94</v>
      </c>
      <c r="AT29" s="54" t="s">
        <v>95</v>
      </c>
      <c r="AU29" s="54" t="s">
        <v>95</v>
      </c>
      <c r="AV29" s="54" t="s">
        <v>95</v>
      </c>
      <c r="AW29" s="54" t="s">
        <v>95</v>
      </c>
      <c r="AX29" s="54">
        <v>85</v>
      </c>
      <c r="AY29" s="55" t="s">
        <v>128</v>
      </c>
      <c r="AZ29" s="54">
        <v>1</v>
      </c>
      <c r="BA29" s="54" t="s">
        <v>109</v>
      </c>
      <c r="BB29" s="111">
        <v>1</v>
      </c>
      <c r="BC29" s="112" t="s">
        <v>153</v>
      </c>
      <c r="BD29" s="54">
        <v>4</v>
      </c>
      <c r="BE29" s="112" t="s">
        <v>110</v>
      </c>
      <c r="BF29" s="235">
        <v>4</v>
      </c>
      <c r="BG29" s="54" t="s">
        <v>97</v>
      </c>
      <c r="BH29" s="54" t="s">
        <v>130</v>
      </c>
      <c r="BI29" s="55" t="s">
        <v>304</v>
      </c>
      <c r="BJ29" s="235" t="s">
        <v>305</v>
      </c>
      <c r="BK29" s="556" t="s">
        <v>94</v>
      </c>
      <c r="BL29" s="235" t="s">
        <v>306</v>
      </c>
      <c r="BM29" s="190"/>
      <c r="BN29" s="190"/>
      <c r="BO29" s="190"/>
      <c r="BP29" s="190"/>
      <c r="BQ29" s="190"/>
      <c r="BR29" s="216"/>
      <c r="BS29" s="242"/>
      <c r="BT29" s="201"/>
      <c r="BU29" s="192"/>
      <c r="BV29" s="192"/>
    </row>
    <row r="30" spans="1:126" ht="128.25" customHeight="1">
      <c r="A30" s="62" t="s">
        <v>307</v>
      </c>
      <c r="B30" s="235" t="s">
        <v>308</v>
      </c>
      <c r="C30" s="235" t="s">
        <v>309</v>
      </c>
      <c r="D30" s="62" t="s">
        <v>250</v>
      </c>
      <c r="E30" s="552" t="s">
        <v>310</v>
      </c>
      <c r="F30" s="552" t="s">
        <v>95</v>
      </c>
      <c r="G30" s="552" t="s">
        <v>95</v>
      </c>
      <c r="H30" s="552" t="s">
        <v>95</v>
      </c>
      <c r="I30" s="552" t="s">
        <v>95</v>
      </c>
      <c r="J30" s="552" t="s">
        <v>83</v>
      </c>
      <c r="K30" s="552" t="s">
        <v>311</v>
      </c>
      <c r="L30" s="62" t="s">
        <v>312</v>
      </c>
      <c r="M30" s="552" t="s">
        <v>82</v>
      </c>
      <c r="N30" s="552" t="s">
        <v>82</v>
      </c>
      <c r="O30" s="552" t="s">
        <v>82</v>
      </c>
      <c r="P30" s="552" t="s">
        <v>82</v>
      </c>
      <c r="Q30" s="552" t="s">
        <v>82</v>
      </c>
      <c r="R30" s="552" t="s">
        <v>82</v>
      </c>
      <c r="S30" s="552" t="s">
        <v>82</v>
      </c>
      <c r="T30" s="62" t="s">
        <v>82</v>
      </c>
      <c r="U30" s="552" t="s">
        <v>82</v>
      </c>
      <c r="V30" s="552" t="s">
        <v>82</v>
      </c>
      <c r="W30" s="552" t="s">
        <v>82</v>
      </c>
      <c r="X30" s="552" t="s">
        <v>82</v>
      </c>
      <c r="Y30" s="552" t="s">
        <v>82</v>
      </c>
      <c r="Z30" s="552" t="s">
        <v>82</v>
      </c>
      <c r="AA30" s="552" t="s">
        <v>82</v>
      </c>
      <c r="AB30" s="552" t="s">
        <v>86</v>
      </c>
      <c r="AC30" s="552" t="s">
        <v>82</v>
      </c>
      <c r="AD30" s="552" t="s">
        <v>86</v>
      </c>
      <c r="AE30" s="552" t="s">
        <v>86</v>
      </c>
      <c r="AF30" s="54">
        <v>16</v>
      </c>
      <c r="AG30" s="552" t="s">
        <v>87</v>
      </c>
      <c r="AH30" s="54">
        <v>3</v>
      </c>
      <c r="AI30" s="54" t="s">
        <v>88</v>
      </c>
      <c r="AJ30" s="111">
        <v>5</v>
      </c>
      <c r="AK30" s="67" t="s">
        <v>89</v>
      </c>
      <c r="AL30" s="74" t="s">
        <v>1472</v>
      </c>
      <c r="AM30" s="62" t="s">
        <v>313</v>
      </c>
      <c r="AN30" s="552" t="s">
        <v>314</v>
      </c>
      <c r="AO30" s="552" t="s">
        <v>92</v>
      </c>
      <c r="AP30" s="552" t="s">
        <v>93</v>
      </c>
      <c r="AQ30" s="54" t="s">
        <v>95</v>
      </c>
      <c r="AR30" s="54" t="s">
        <v>95</v>
      </c>
      <c r="AS30" s="54" t="s">
        <v>94</v>
      </c>
      <c r="AT30" s="54" t="s">
        <v>95</v>
      </c>
      <c r="AU30" s="54" t="s">
        <v>95</v>
      </c>
      <c r="AV30" s="54" t="s">
        <v>95</v>
      </c>
      <c r="AW30" s="54" t="s">
        <v>95</v>
      </c>
      <c r="AX30" s="54">
        <v>85</v>
      </c>
      <c r="AY30" s="55" t="s">
        <v>128</v>
      </c>
      <c r="AZ30" s="54">
        <v>3</v>
      </c>
      <c r="BA30" s="54" t="s">
        <v>109</v>
      </c>
      <c r="BB30" s="111">
        <v>1</v>
      </c>
      <c r="BC30" s="112" t="s">
        <v>88</v>
      </c>
      <c r="BD30" s="54">
        <v>5</v>
      </c>
      <c r="BE30" s="112" t="s">
        <v>110</v>
      </c>
      <c r="BF30" s="235">
        <v>5</v>
      </c>
      <c r="BG30" s="552" t="s">
        <v>97</v>
      </c>
      <c r="BH30" s="552" t="s">
        <v>315</v>
      </c>
      <c r="BI30" s="614" t="s">
        <v>316</v>
      </c>
      <c r="BJ30" s="235" t="s">
        <v>317</v>
      </c>
      <c r="BK30" s="610" t="s">
        <v>259</v>
      </c>
      <c r="BL30" s="615" t="s">
        <v>318</v>
      </c>
      <c r="BM30" s="190"/>
      <c r="BN30" s="190"/>
      <c r="BO30" s="190"/>
      <c r="BP30" s="190"/>
      <c r="BQ30" s="190"/>
      <c r="BR30" s="216"/>
      <c r="BS30" s="242"/>
      <c r="BT30" s="201"/>
      <c r="BU30" s="192"/>
      <c r="BV30" s="192"/>
    </row>
    <row r="31" spans="1:126" ht="99" customHeight="1">
      <c r="A31" s="62" t="s">
        <v>307</v>
      </c>
      <c r="B31" s="235" t="s">
        <v>319</v>
      </c>
      <c r="C31" s="235" t="s">
        <v>309</v>
      </c>
      <c r="D31" s="62" t="s">
        <v>250</v>
      </c>
      <c r="E31" s="552" t="s">
        <v>320</v>
      </c>
      <c r="F31" s="552" t="s">
        <v>95</v>
      </c>
      <c r="G31" s="552" t="s">
        <v>95</v>
      </c>
      <c r="H31" s="552" t="s">
        <v>95</v>
      </c>
      <c r="I31" s="552" t="s">
        <v>95</v>
      </c>
      <c r="J31" s="552" t="s">
        <v>83</v>
      </c>
      <c r="K31" s="552" t="s">
        <v>321</v>
      </c>
      <c r="L31" s="62" t="s">
        <v>322</v>
      </c>
      <c r="M31" s="552" t="s">
        <v>82</v>
      </c>
      <c r="N31" s="552" t="s">
        <v>82</v>
      </c>
      <c r="O31" s="552" t="s">
        <v>82</v>
      </c>
      <c r="P31" s="552" t="s">
        <v>82</v>
      </c>
      <c r="Q31" s="552" t="s">
        <v>82</v>
      </c>
      <c r="R31" s="552" t="s">
        <v>82</v>
      </c>
      <c r="S31" s="552" t="s">
        <v>82</v>
      </c>
      <c r="T31" s="62" t="s">
        <v>82</v>
      </c>
      <c r="U31" s="62" t="s">
        <v>82</v>
      </c>
      <c r="V31" s="552" t="s">
        <v>82</v>
      </c>
      <c r="W31" s="552" t="s">
        <v>82</v>
      </c>
      <c r="X31" s="552" t="s">
        <v>82</v>
      </c>
      <c r="Y31" s="552" t="s">
        <v>82</v>
      </c>
      <c r="Z31" s="552" t="s">
        <v>82</v>
      </c>
      <c r="AA31" s="552" t="s">
        <v>82</v>
      </c>
      <c r="AB31" s="552" t="s">
        <v>86</v>
      </c>
      <c r="AC31" s="552" t="s">
        <v>82</v>
      </c>
      <c r="AD31" s="552" t="s">
        <v>86</v>
      </c>
      <c r="AE31" s="552" t="s">
        <v>86</v>
      </c>
      <c r="AF31" s="54">
        <v>16</v>
      </c>
      <c r="AG31" s="552" t="s">
        <v>87</v>
      </c>
      <c r="AH31" s="54">
        <v>3</v>
      </c>
      <c r="AI31" s="54" t="s">
        <v>88</v>
      </c>
      <c r="AJ31" s="111">
        <v>5</v>
      </c>
      <c r="AK31" s="67" t="s">
        <v>89</v>
      </c>
      <c r="AL31" s="616" t="s">
        <v>1473</v>
      </c>
      <c r="AM31" s="62" t="s">
        <v>323</v>
      </c>
      <c r="AN31" s="617" t="s">
        <v>324</v>
      </c>
      <c r="AO31" s="552" t="s">
        <v>92</v>
      </c>
      <c r="AP31" s="552" t="s">
        <v>93</v>
      </c>
      <c r="AQ31" s="54" t="s">
        <v>95</v>
      </c>
      <c r="AR31" s="54" t="s">
        <v>95</v>
      </c>
      <c r="AS31" s="54" t="s">
        <v>94</v>
      </c>
      <c r="AT31" s="54" t="s">
        <v>95</v>
      </c>
      <c r="AU31" s="54" t="s">
        <v>95</v>
      </c>
      <c r="AV31" s="54" t="s">
        <v>95</v>
      </c>
      <c r="AW31" s="54" t="s">
        <v>95</v>
      </c>
      <c r="AX31" s="54">
        <v>85</v>
      </c>
      <c r="AY31" s="55" t="s">
        <v>128</v>
      </c>
      <c r="AZ31" s="54">
        <v>3</v>
      </c>
      <c r="BA31" s="54" t="s">
        <v>109</v>
      </c>
      <c r="BB31" s="111">
        <v>1</v>
      </c>
      <c r="BC31" s="112" t="s">
        <v>88</v>
      </c>
      <c r="BD31" s="54">
        <v>5</v>
      </c>
      <c r="BE31" s="112" t="s">
        <v>110</v>
      </c>
      <c r="BF31" s="235">
        <v>5</v>
      </c>
      <c r="BG31" s="552" t="s">
        <v>97</v>
      </c>
      <c r="BH31" s="552" t="s">
        <v>130</v>
      </c>
      <c r="BI31" s="618" t="s">
        <v>325</v>
      </c>
      <c r="BJ31" s="235" t="s">
        <v>326</v>
      </c>
      <c r="BK31" s="612" t="s">
        <v>259</v>
      </c>
      <c r="BL31" s="615" t="s">
        <v>318</v>
      </c>
      <c r="BM31" s="190"/>
      <c r="BN31" s="190"/>
      <c r="BO31" s="190"/>
      <c r="BP31" s="190"/>
      <c r="BQ31" s="190"/>
      <c r="BR31" s="216"/>
      <c r="BS31" s="242"/>
      <c r="BT31" s="201"/>
      <c r="BU31" s="192"/>
      <c r="BV31" s="192"/>
    </row>
    <row r="32" spans="1:126" ht="115.5" customHeight="1">
      <c r="A32" s="62" t="s">
        <v>307</v>
      </c>
      <c r="B32" s="235" t="s">
        <v>327</v>
      </c>
      <c r="C32" s="235" t="s">
        <v>309</v>
      </c>
      <c r="D32" s="62" t="s">
        <v>250</v>
      </c>
      <c r="E32" s="67" t="s">
        <v>328</v>
      </c>
      <c r="F32" s="552" t="s">
        <v>95</v>
      </c>
      <c r="G32" s="552" t="s">
        <v>95</v>
      </c>
      <c r="H32" s="552" t="s">
        <v>95</v>
      </c>
      <c r="I32" s="552" t="s">
        <v>95</v>
      </c>
      <c r="J32" s="552" t="s">
        <v>83</v>
      </c>
      <c r="K32" s="62" t="s">
        <v>329</v>
      </c>
      <c r="L32" s="552" t="s">
        <v>330</v>
      </c>
      <c r="M32" s="552" t="s">
        <v>82</v>
      </c>
      <c r="N32" s="552" t="s">
        <v>82</v>
      </c>
      <c r="O32" s="552" t="s">
        <v>82</v>
      </c>
      <c r="P32" s="552" t="s">
        <v>82</v>
      </c>
      <c r="Q32" s="552" t="s">
        <v>82</v>
      </c>
      <c r="R32" s="552" t="s">
        <v>82</v>
      </c>
      <c r="S32" s="62" t="s">
        <v>82</v>
      </c>
      <c r="T32" s="62" t="s">
        <v>82</v>
      </c>
      <c r="U32" s="552" t="s">
        <v>82</v>
      </c>
      <c r="V32" s="552" t="s">
        <v>82</v>
      </c>
      <c r="W32" s="552" t="s">
        <v>82</v>
      </c>
      <c r="X32" s="552" t="s">
        <v>82</v>
      </c>
      <c r="Y32" s="552" t="s">
        <v>82</v>
      </c>
      <c r="Z32" s="552" t="s">
        <v>82</v>
      </c>
      <c r="AA32" s="552" t="s">
        <v>82</v>
      </c>
      <c r="AB32" s="552" t="s">
        <v>86</v>
      </c>
      <c r="AC32" s="552" t="s">
        <v>82</v>
      </c>
      <c r="AD32" s="552" t="s">
        <v>86</v>
      </c>
      <c r="AE32" s="552" t="s">
        <v>86</v>
      </c>
      <c r="AF32" s="54">
        <v>16</v>
      </c>
      <c r="AG32" s="552" t="s">
        <v>87</v>
      </c>
      <c r="AH32" s="54">
        <v>3</v>
      </c>
      <c r="AI32" s="54" t="s">
        <v>88</v>
      </c>
      <c r="AJ32" s="111">
        <v>5</v>
      </c>
      <c r="AK32" s="67" t="s">
        <v>89</v>
      </c>
      <c r="AL32" s="74" t="s">
        <v>1474</v>
      </c>
      <c r="AM32" s="617" t="s">
        <v>331</v>
      </c>
      <c r="AN32" s="548" t="s">
        <v>332</v>
      </c>
      <c r="AO32" s="619" t="s">
        <v>92</v>
      </c>
      <c r="AP32" s="552" t="s">
        <v>93</v>
      </c>
      <c r="AQ32" s="54" t="s">
        <v>95</v>
      </c>
      <c r="AR32" s="54" t="s">
        <v>95</v>
      </c>
      <c r="AS32" s="54" t="s">
        <v>94</v>
      </c>
      <c r="AT32" s="54" t="s">
        <v>95</v>
      </c>
      <c r="AU32" s="54" t="s">
        <v>95</v>
      </c>
      <c r="AV32" s="54" t="s">
        <v>95</v>
      </c>
      <c r="AW32" s="54" t="s">
        <v>95</v>
      </c>
      <c r="AX32" s="54">
        <v>85</v>
      </c>
      <c r="AY32" s="55" t="s">
        <v>128</v>
      </c>
      <c r="AZ32" s="54">
        <v>3</v>
      </c>
      <c r="BA32" s="54" t="s">
        <v>109</v>
      </c>
      <c r="BB32" s="111">
        <v>1</v>
      </c>
      <c r="BC32" s="112" t="s">
        <v>88</v>
      </c>
      <c r="BD32" s="54">
        <v>5</v>
      </c>
      <c r="BE32" s="112" t="s">
        <v>110</v>
      </c>
      <c r="BF32" s="235">
        <v>5</v>
      </c>
      <c r="BG32" s="552" t="s">
        <v>97</v>
      </c>
      <c r="BH32" s="552" t="s">
        <v>267</v>
      </c>
      <c r="BI32" s="620" t="s">
        <v>325</v>
      </c>
      <c r="BJ32" s="235" t="s">
        <v>326</v>
      </c>
      <c r="BK32" s="610" t="s">
        <v>259</v>
      </c>
      <c r="BL32" s="615" t="s">
        <v>318</v>
      </c>
      <c r="BM32" s="190"/>
      <c r="BN32" s="190"/>
      <c r="BO32" s="190"/>
      <c r="BP32" s="190"/>
      <c r="BQ32" s="190"/>
      <c r="BR32" s="192"/>
      <c r="BS32" s="191"/>
      <c r="BT32" s="192"/>
      <c r="BU32" s="191"/>
      <c r="BV32" s="192"/>
    </row>
    <row r="33" spans="1:74" ht="100.5" customHeight="1">
      <c r="A33" s="621" t="s">
        <v>333</v>
      </c>
      <c r="B33" s="622" t="s">
        <v>334</v>
      </c>
      <c r="C33" s="622" t="str">
        <f>VLOOKUP(A33,'[2]Fórmulas '!$B$47:$C$68,2,FALSE)</f>
        <v>Asegurar que la Plataforma TIC esté disponible, funcional, optimizada y actualizada para que satisfaga las necesidades de los procesos de la entidad.</v>
      </c>
      <c r="D33" s="62" t="s">
        <v>335</v>
      </c>
      <c r="E33" s="623" t="s">
        <v>336</v>
      </c>
      <c r="F33" s="624" t="s">
        <v>95</v>
      </c>
      <c r="G33" s="625" t="s">
        <v>95</v>
      </c>
      <c r="H33" s="624" t="s">
        <v>95</v>
      </c>
      <c r="I33" s="624" t="s">
        <v>95</v>
      </c>
      <c r="J33" s="552" t="s">
        <v>83</v>
      </c>
      <c r="K33" s="622" t="s">
        <v>337</v>
      </c>
      <c r="L33" s="622" t="s">
        <v>338</v>
      </c>
      <c r="M33" s="626" t="s">
        <v>95</v>
      </c>
      <c r="N33" s="626" t="s">
        <v>95</v>
      </c>
      <c r="O33" s="626" t="s">
        <v>94</v>
      </c>
      <c r="P33" s="626" t="s">
        <v>94</v>
      </c>
      <c r="Q33" s="626" t="s">
        <v>95</v>
      </c>
      <c r="R33" s="626" t="s">
        <v>95</v>
      </c>
      <c r="S33" s="626" t="s">
        <v>95</v>
      </c>
      <c r="T33" s="626" t="s">
        <v>94</v>
      </c>
      <c r="U33" s="626" t="s">
        <v>95</v>
      </c>
      <c r="V33" s="626" t="s">
        <v>95</v>
      </c>
      <c r="W33" s="626" t="s">
        <v>95</v>
      </c>
      <c r="X33" s="626" t="s">
        <v>95</v>
      </c>
      <c r="Y33" s="626" t="s">
        <v>95</v>
      </c>
      <c r="Z33" s="626" t="s">
        <v>95</v>
      </c>
      <c r="AA33" s="626" t="s">
        <v>95</v>
      </c>
      <c r="AB33" s="626" t="s">
        <v>94</v>
      </c>
      <c r="AC33" s="626" t="s">
        <v>95</v>
      </c>
      <c r="AD33" s="626" t="s">
        <v>94</v>
      </c>
      <c r="AE33" s="626" t="s">
        <v>94</v>
      </c>
      <c r="AF33" s="625">
        <f>+COUNTIF(M33:AE33,"SI")</f>
        <v>13</v>
      </c>
      <c r="AG33" s="624" t="s">
        <v>87</v>
      </c>
      <c r="AH33" s="625">
        <f>IFERROR(VLOOKUP(AG33,'[2]Fórmulas '!$B$26:$C$30,2,FALSE),"")</f>
        <v>3</v>
      </c>
      <c r="AI33" s="625" t="str">
        <f>IF(AF33&lt;=5,"MODERADO",IF(AF33&lt;=11,"MAYOR","CATASTRÓFICO"))</f>
        <v>CATASTRÓFICO</v>
      </c>
      <c r="AJ33" s="623">
        <f>+IFERROR(VLOOKUP(AI33,'[2]Fórmulas '!$E$26:$F$30,2,),"")</f>
        <v>5</v>
      </c>
      <c r="AK33" s="227" t="str">
        <f>IFERROR(VLOOKUP(CONCATENATE(AH33,AJ33),'[2]Fórmulas '!$J$47:$K$71,2,),"")</f>
        <v>EXTREMO</v>
      </c>
      <c r="AL33" s="627" t="s">
        <v>339</v>
      </c>
      <c r="AM33" s="566" t="s">
        <v>340</v>
      </c>
      <c r="AN33" s="566" t="s">
        <v>341</v>
      </c>
      <c r="AO33" s="622" t="s">
        <v>92</v>
      </c>
      <c r="AP33" s="622" t="s">
        <v>93</v>
      </c>
      <c r="AQ33" s="626" t="s">
        <v>95</v>
      </c>
      <c r="AR33" s="626" t="s">
        <v>95</v>
      </c>
      <c r="AS33" s="626" t="s">
        <v>94</v>
      </c>
      <c r="AT33" s="626" t="s">
        <v>95</v>
      </c>
      <c r="AU33" s="626" t="s">
        <v>95</v>
      </c>
      <c r="AV33" s="626" t="s">
        <v>95</v>
      </c>
      <c r="AW33" s="626" t="s">
        <v>95</v>
      </c>
      <c r="AX33" s="625">
        <f>IF(AQ33="SI",15,0) + IF(AR33="SI",5,0) + IF(AS33="SI",15,0) + IF(AT33="SI",10,0) + IF(AU33="SI",15,0) + IF(AV33="SI",10,0) + IF(AW33="SI",30,0)</f>
        <v>85</v>
      </c>
      <c r="AY33" s="628" t="str">
        <f>IF(AX33=" "," ",IF(AX33&lt;=50,"DISMINUYE CERO PUNTOS",IF(AX33&lt;=75,"DISMINUYE UN PUNTO",IF(AX33&lt;=100,"DISMINUYE DOS PUNTOS"))))</f>
        <v>DISMINUYE DOS PUNTOS</v>
      </c>
      <c r="AZ33" s="625">
        <f>+AH33</f>
        <v>3</v>
      </c>
      <c r="BA33" s="54" t="s">
        <v>109</v>
      </c>
      <c r="BB33" s="623">
        <v>1</v>
      </c>
      <c r="BC33" s="629" t="str">
        <f>AI33</f>
        <v>CATASTRÓFICO</v>
      </c>
      <c r="BD33" s="625">
        <v>5</v>
      </c>
      <c r="BE33" s="112" t="s">
        <v>110</v>
      </c>
      <c r="BF33" s="622">
        <f>IFERROR(BD33*BB33,"")</f>
        <v>5</v>
      </c>
      <c r="BG33" s="625" t="s">
        <v>97</v>
      </c>
      <c r="BH33" s="621" t="s">
        <v>98</v>
      </c>
      <c r="BI33" s="62" t="s">
        <v>342</v>
      </c>
      <c r="BJ33" s="621" t="s">
        <v>343</v>
      </c>
      <c r="BK33" s="630" t="s">
        <v>94</v>
      </c>
      <c r="BL33" s="461" t="s">
        <v>344</v>
      </c>
      <c r="BM33" s="190"/>
      <c r="BN33" s="190"/>
      <c r="BO33" s="190"/>
      <c r="BP33" s="190"/>
      <c r="BQ33" s="190"/>
      <c r="BR33" s="192"/>
      <c r="BS33" s="191"/>
      <c r="BT33" s="192"/>
      <c r="BU33" s="191"/>
      <c r="BV33" s="192"/>
    </row>
    <row r="34" spans="1:74" ht="63" customHeight="1">
      <c r="A34" s="631" t="s">
        <v>345</v>
      </c>
      <c r="B34" s="112" t="s">
        <v>346</v>
      </c>
      <c r="C34" s="111" t="s">
        <v>347</v>
      </c>
      <c r="D34" s="62" t="s">
        <v>348</v>
      </c>
      <c r="E34" s="632" t="s">
        <v>349</v>
      </c>
      <c r="F34" s="632" t="s">
        <v>82</v>
      </c>
      <c r="G34" s="632" t="s">
        <v>82</v>
      </c>
      <c r="H34" s="632" t="s">
        <v>95</v>
      </c>
      <c r="I34" s="632" t="s">
        <v>95</v>
      </c>
      <c r="J34" s="632" t="s">
        <v>83</v>
      </c>
      <c r="K34" s="633" t="s">
        <v>350</v>
      </c>
      <c r="L34" s="632" t="s">
        <v>351</v>
      </c>
      <c r="M34" s="632" t="s">
        <v>82</v>
      </c>
      <c r="N34" s="632" t="s">
        <v>82</v>
      </c>
      <c r="O34" s="632" t="s">
        <v>352</v>
      </c>
      <c r="P34" s="632" t="s">
        <v>82</v>
      </c>
      <c r="Q34" s="632" t="s">
        <v>82</v>
      </c>
      <c r="R34" s="632" t="s">
        <v>82</v>
      </c>
      <c r="S34" s="632" t="s">
        <v>82</v>
      </c>
      <c r="T34" s="632" t="s">
        <v>82</v>
      </c>
      <c r="U34" s="632" t="s">
        <v>82</v>
      </c>
      <c r="V34" s="632" t="s">
        <v>82</v>
      </c>
      <c r="W34" s="632" t="s">
        <v>82</v>
      </c>
      <c r="X34" s="632" t="s">
        <v>82</v>
      </c>
      <c r="Y34" s="632" t="s">
        <v>82</v>
      </c>
      <c r="Z34" s="632" t="s">
        <v>82</v>
      </c>
      <c r="AA34" s="632" t="s">
        <v>82</v>
      </c>
      <c r="AB34" s="632" t="s">
        <v>124</v>
      </c>
      <c r="AC34" s="632" t="s">
        <v>82</v>
      </c>
      <c r="AD34" s="632" t="s">
        <v>82</v>
      </c>
      <c r="AE34" s="632" t="s">
        <v>124</v>
      </c>
      <c r="AF34" s="54">
        <v>17</v>
      </c>
      <c r="AG34" s="632" t="s">
        <v>87</v>
      </c>
      <c r="AH34" s="54">
        <v>3</v>
      </c>
      <c r="AI34" s="54" t="s">
        <v>88</v>
      </c>
      <c r="AJ34" s="111">
        <v>5</v>
      </c>
      <c r="AK34" s="67" t="s">
        <v>89</v>
      </c>
      <c r="AL34" s="634" t="s">
        <v>1475</v>
      </c>
      <c r="AM34" s="552" t="s">
        <v>353</v>
      </c>
      <c r="AN34" s="603" t="s">
        <v>354</v>
      </c>
      <c r="AO34" s="632" t="s">
        <v>92</v>
      </c>
      <c r="AP34" s="632" t="s">
        <v>281</v>
      </c>
      <c r="AQ34" s="54" t="s">
        <v>95</v>
      </c>
      <c r="AR34" s="54" t="s">
        <v>95</v>
      </c>
      <c r="AS34" s="54" t="s">
        <v>94</v>
      </c>
      <c r="AT34" s="54" t="s">
        <v>95</v>
      </c>
      <c r="AU34" s="54" t="s">
        <v>95</v>
      </c>
      <c r="AV34" s="54" t="s">
        <v>95</v>
      </c>
      <c r="AW34" s="54" t="s">
        <v>95</v>
      </c>
      <c r="AX34" s="54">
        <v>85</v>
      </c>
      <c r="AY34" s="54" t="s">
        <v>128</v>
      </c>
      <c r="AZ34" s="54">
        <v>3</v>
      </c>
      <c r="BA34" s="54" t="s">
        <v>109</v>
      </c>
      <c r="BB34" s="111">
        <v>1</v>
      </c>
      <c r="BC34" s="112" t="s">
        <v>88</v>
      </c>
      <c r="BD34" s="54">
        <v>5</v>
      </c>
      <c r="BE34" s="112" t="s">
        <v>110</v>
      </c>
      <c r="BF34" s="111">
        <v>5</v>
      </c>
      <c r="BG34" s="632" t="s">
        <v>355</v>
      </c>
      <c r="BH34" s="632" t="s">
        <v>236</v>
      </c>
      <c r="BI34" s="632" t="s">
        <v>356</v>
      </c>
      <c r="BJ34" s="111" t="s">
        <v>357</v>
      </c>
      <c r="BK34" s="111" t="s">
        <v>94</v>
      </c>
      <c r="BL34" s="235" t="s">
        <v>358</v>
      </c>
      <c r="BM34" s="190"/>
      <c r="BN34" s="190"/>
      <c r="BO34" s="190"/>
      <c r="BP34" s="190"/>
      <c r="BQ34" s="190"/>
      <c r="BR34" s="192"/>
      <c r="BS34" s="191"/>
      <c r="BT34" s="192"/>
      <c r="BU34" s="191"/>
      <c r="BV34" s="192"/>
    </row>
    <row r="35" spans="1:74" ht="72.75" customHeight="1">
      <c r="A35" s="69" t="s">
        <v>345</v>
      </c>
      <c r="B35" s="112" t="s">
        <v>359</v>
      </c>
      <c r="C35" s="111" t="s">
        <v>347</v>
      </c>
      <c r="D35" s="552" t="s">
        <v>348</v>
      </c>
      <c r="E35" s="635" t="s">
        <v>360</v>
      </c>
      <c r="F35" s="632" t="s">
        <v>82</v>
      </c>
      <c r="G35" s="632" t="s">
        <v>82</v>
      </c>
      <c r="H35" s="632" t="s">
        <v>95</v>
      </c>
      <c r="I35" s="632" t="s">
        <v>95</v>
      </c>
      <c r="J35" s="632" t="s">
        <v>83</v>
      </c>
      <c r="K35" s="633" t="s">
        <v>361</v>
      </c>
      <c r="L35" s="632" t="s">
        <v>351</v>
      </c>
      <c r="M35" s="632" t="s">
        <v>82</v>
      </c>
      <c r="N35" s="632" t="s">
        <v>82</v>
      </c>
      <c r="O35" s="632" t="s">
        <v>82</v>
      </c>
      <c r="P35" s="632" t="s">
        <v>82</v>
      </c>
      <c r="Q35" s="632" t="s">
        <v>82</v>
      </c>
      <c r="R35" s="632" t="s">
        <v>82</v>
      </c>
      <c r="S35" s="632" t="s">
        <v>82</v>
      </c>
      <c r="T35" s="632" t="s">
        <v>82</v>
      </c>
      <c r="U35" s="632" t="s">
        <v>82</v>
      </c>
      <c r="V35" s="632" t="s">
        <v>82</v>
      </c>
      <c r="W35" s="632" t="s">
        <v>82</v>
      </c>
      <c r="X35" s="632" t="s">
        <v>82</v>
      </c>
      <c r="Y35" s="632" t="s">
        <v>82</v>
      </c>
      <c r="Z35" s="632" t="s">
        <v>82</v>
      </c>
      <c r="AA35" s="632" t="s">
        <v>82</v>
      </c>
      <c r="AB35" s="632" t="s">
        <v>124</v>
      </c>
      <c r="AC35" s="632" t="s">
        <v>82</v>
      </c>
      <c r="AD35" s="632" t="s">
        <v>82</v>
      </c>
      <c r="AE35" s="632" t="s">
        <v>124</v>
      </c>
      <c r="AF35" s="54">
        <v>17</v>
      </c>
      <c r="AG35" s="632" t="s">
        <v>87</v>
      </c>
      <c r="AH35" s="54">
        <v>3</v>
      </c>
      <c r="AI35" s="54" t="s">
        <v>88</v>
      </c>
      <c r="AJ35" s="111">
        <v>5</v>
      </c>
      <c r="AK35" s="67" t="s">
        <v>89</v>
      </c>
      <c r="AL35" s="634" t="s">
        <v>362</v>
      </c>
      <c r="AM35" s="552" t="s">
        <v>363</v>
      </c>
      <c r="AN35" s="603" t="s">
        <v>364</v>
      </c>
      <c r="AO35" s="67" t="s">
        <v>92</v>
      </c>
      <c r="AP35" s="67" t="s">
        <v>281</v>
      </c>
      <c r="AQ35" s="54" t="s">
        <v>95</v>
      </c>
      <c r="AR35" s="54" t="s">
        <v>95</v>
      </c>
      <c r="AS35" s="54" t="s">
        <v>94</v>
      </c>
      <c r="AT35" s="54" t="s">
        <v>95</v>
      </c>
      <c r="AU35" s="54" t="s">
        <v>95</v>
      </c>
      <c r="AV35" s="54" t="s">
        <v>95</v>
      </c>
      <c r="AW35" s="54" t="s">
        <v>95</v>
      </c>
      <c r="AX35" s="54">
        <v>85</v>
      </c>
      <c r="AY35" s="55" t="s">
        <v>128</v>
      </c>
      <c r="AZ35" s="54">
        <v>3</v>
      </c>
      <c r="BA35" s="54" t="s">
        <v>109</v>
      </c>
      <c r="BB35" s="111">
        <v>1</v>
      </c>
      <c r="BC35" s="112" t="s">
        <v>88</v>
      </c>
      <c r="BD35" s="54">
        <v>5</v>
      </c>
      <c r="BE35" s="112" t="s">
        <v>110</v>
      </c>
      <c r="BF35" s="235">
        <v>5</v>
      </c>
      <c r="BG35" s="67" t="s">
        <v>355</v>
      </c>
      <c r="BH35" s="67" t="s">
        <v>236</v>
      </c>
      <c r="BI35" s="69" t="s">
        <v>356</v>
      </c>
      <c r="BJ35" s="235" t="s">
        <v>365</v>
      </c>
      <c r="BK35" s="636" t="s">
        <v>94</v>
      </c>
      <c r="BL35" s="235" t="s">
        <v>366</v>
      </c>
      <c r="BM35" s="190"/>
      <c r="BN35" s="190"/>
      <c r="BO35" s="190"/>
      <c r="BP35" s="190"/>
      <c r="BQ35" s="190"/>
      <c r="BR35" s="192"/>
      <c r="BS35" s="191"/>
      <c r="BT35" s="192"/>
      <c r="BU35" s="191"/>
      <c r="BV35" s="192"/>
    </row>
    <row r="36" spans="1:74" ht="69" customHeight="1">
      <c r="A36" s="62" t="s">
        <v>345</v>
      </c>
      <c r="B36" s="112" t="s">
        <v>367</v>
      </c>
      <c r="C36" s="111" t="s">
        <v>347</v>
      </c>
      <c r="D36" s="552" t="s">
        <v>348</v>
      </c>
      <c r="E36" s="632" t="s">
        <v>368</v>
      </c>
      <c r="F36" s="632" t="s">
        <v>82</v>
      </c>
      <c r="G36" s="632" t="s">
        <v>82</v>
      </c>
      <c r="H36" s="632" t="s">
        <v>95</v>
      </c>
      <c r="I36" s="632" t="s">
        <v>95</v>
      </c>
      <c r="J36" s="632" t="s">
        <v>83</v>
      </c>
      <c r="K36" s="633" t="s">
        <v>369</v>
      </c>
      <c r="L36" s="632" t="s">
        <v>351</v>
      </c>
      <c r="M36" s="632" t="s">
        <v>82</v>
      </c>
      <c r="N36" s="632" t="s">
        <v>82</v>
      </c>
      <c r="O36" s="632" t="s">
        <v>82</v>
      </c>
      <c r="P36" s="632" t="s">
        <v>82</v>
      </c>
      <c r="Q36" s="632" t="s">
        <v>82</v>
      </c>
      <c r="R36" s="632" t="s">
        <v>82</v>
      </c>
      <c r="S36" s="632" t="s">
        <v>82</v>
      </c>
      <c r="T36" s="632" t="s">
        <v>82</v>
      </c>
      <c r="U36" s="632" t="s">
        <v>82</v>
      </c>
      <c r="V36" s="632" t="s">
        <v>82</v>
      </c>
      <c r="W36" s="632" t="s">
        <v>82</v>
      </c>
      <c r="X36" s="632" t="s">
        <v>82</v>
      </c>
      <c r="Y36" s="632" t="s">
        <v>82</v>
      </c>
      <c r="Z36" s="632" t="s">
        <v>82</v>
      </c>
      <c r="AA36" s="632" t="s">
        <v>82</v>
      </c>
      <c r="AB36" s="632" t="s">
        <v>124</v>
      </c>
      <c r="AC36" s="632" t="s">
        <v>82</v>
      </c>
      <c r="AD36" s="632" t="s">
        <v>82</v>
      </c>
      <c r="AE36" s="632" t="s">
        <v>124</v>
      </c>
      <c r="AF36" s="54">
        <v>17</v>
      </c>
      <c r="AG36" s="632" t="s">
        <v>87</v>
      </c>
      <c r="AH36" s="54">
        <v>3</v>
      </c>
      <c r="AI36" s="54" t="s">
        <v>88</v>
      </c>
      <c r="AJ36" s="111">
        <v>5</v>
      </c>
      <c r="AK36" s="67" t="s">
        <v>89</v>
      </c>
      <c r="AL36" s="634" t="s">
        <v>370</v>
      </c>
      <c r="AM36" s="552" t="s">
        <v>371</v>
      </c>
      <c r="AN36" s="603" t="s">
        <v>372</v>
      </c>
      <c r="AO36" s="552" t="s">
        <v>92</v>
      </c>
      <c r="AP36" s="552" t="s">
        <v>281</v>
      </c>
      <c r="AQ36" s="54" t="s">
        <v>95</v>
      </c>
      <c r="AR36" s="54" t="s">
        <v>95</v>
      </c>
      <c r="AS36" s="54" t="s">
        <v>94</v>
      </c>
      <c r="AT36" s="54" t="s">
        <v>95</v>
      </c>
      <c r="AU36" s="54" t="s">
        <v>95</v>
      </c>
      <c r="AV36" s="54" t="s">
        <v>95</v>
      </c>
      <c r="AW36" s="54" t="s">
        <v>95</v>
      </c>
      <c r="AX36" s="54">
        <v>85</v>
      </c>
      <c r="AY36" s="55" t="s">
        <v>128</v>
      </c>
      <c r="AZ36" s="54">
        <v>3</v>
      </c>
      <c r="BA36" s="54" t="s">
        <v>109</v>
      </c>
      <c r="BB36" s="111">
        <v>1</v>
      </c>
      <c r="BC36" s="112" t="s">
        <v>88</v>
      </c>
      <c r="BD36" s="54">
        <v>5</v>
      </c>
      <c r="BE36" s="112" t="s">
        <v>110</v>
      </c>
      <c r="BF36" s="235">
        <v>5</v>
      </c>
      <c r="BG36" s="552" t="s">
        <v>355</v>
      </c>
      <c r="BH36" s="552" t="s">
        <v>236</v>
      </c>
      <c r="BI36" s="62" t="s">
        <v>373</v>
      </c>
      <c r="BJ36" s="235" t="s">
        <v>372</v>
      </c>
      <c r="BK36" s="235" t="s">
        <v>94</v>
      </c>
      <c r="BL36" s="235" t="s">
        <v>374</v>
      </c>
      <c r="BM36" s="190"/>
      <c r="BN36" s="190"/>
      <c r="BO36" s="190"/>
      <c r="BP36" s="190"/>
      <c r="BQ36" s="190"/>
      <c r="BR36" s="192"/>
      <c r="BS36" s="191"/>
      <c r="BT36" s="192"/>
      <c r="BU36" s="191"/>
      <c r="BV36" s="192"/>
    </row>
    <row r="37" spans="1:74" ht="69" customHeight="1">
      <c r="A37" s="62" t="s">
        <v>345</v>
      </c>
      <c r="B37" s="112" t="s">
        <v>375</v>
      </c>
      <c r="C37" s="111" t="s">
        <v>347</v>
      </c>
      <c r="D37" s="552" t="s">
        <v>348</v>
      </c>
      <c r="E37" s="632" t="s">
        <v>376</v>
      </c>
      <c r="F37" s="632" t="s">
        <v>82</v>
      </c>
      <c r="G37" s="632" t="s">
        <v>82</v>
      </c>
      <c r="H37" s="632" t="s">
        <v>95</v>
      </c>
      <c r="I37" s="632" t="s">
        <v>95</v>
      </c>
      <c r="J37" s="632" t="s">
        <v>83</v>
      </c>
      <c r="K37" s="633" t="s">
        <v>369</v>
      </c>
      <c r="L37" s="632" t="s">
        <v>351</v>
      </c>
      <c r="M37" s="632" t="s">
        <v>82</v>
      </c>
      <c r="N37" s="632" t="s">
        <v>82</v>
      </c>
      <c r="O37" s="632" t="s">
        <v>82</v>
      </c>
      <c r="P37" s="632" t="s">
        <v>82</v>
      </c>
      <c r="Q37" s="632" t="s">
        <v>82</v>
      </c>
      <c r="R37" s="632" t="s">
        <v>82</v>
      </c>
      <c r="S37" s="632" t="s">
        <v>82</v>
      </c>
      <c r="T37" s="632" t="s">
        <v>82</v>
      </c>
      <c r="U37" s="632" t="s">
        <v>82</v>
      </c>
      <c r="V37" s="632" t="s">
        <v>82</v>
      </c>
      <c r="W37" s="632" t="s">
        <v>82</v>
      </c>
      <c r="X37" s="632" t="s">
        <v>82</v>
      </c>
      <c r="Y37" s="632" t="s">
        <v>82</v>
      </c>
      <c r="Z37" s="632" t="s">
        <v>82</v>
      </c>
      <c r="AA37" s="632" t="s">
        <v>82</v>
      </c>
      <c r="AB37" s="632" t="s">
        <v>124</v>
      </c>
      <c r="AC37" s="632" t="s">
        <v>82</v>
      </c>
      <c r="AD37" s="632" t="s">
        <v>82</v>
      </c>
      <c r="AE37" s="632" t="s">
        <v>124</v>
      </c>
      <c r="AF37" s="54">
        <v>17</v>
      </c>
      <c r="AG37" s="632" t="s">
        <v>87</v>
      </c>
      <c r="AH37" s="54">
        <v>3</v>
      </c>
      <c r="AI37" s="54" t="s">
        <v>88</v>
      </c>
      <c r="AJ37" s="111">
        <v>5</v>
      </c>
      <c r="AK37" s="67" t="s">
        <v>89</v>
      </c>
      <c r="AL37" s="634" t="s">
        <v>377</v>
      </c>
      <c r="AM37" s="552" t="s">
        <v>371</v>
      </c>
      <c r="AN37" s="603" t="s">
        <v>378</v>
      </c>
      <c r="AO37" s="552" t="s">
        <v>92</v>
      </c>
      <c r="AP37" s="552" t="s">
        <v>281</v>
      </c>
      <c r="AQ37" s="54" t="s">
        <v>95</v>
      </c>
      <c r="AR37" s="54" t="s">
        <v>95</v>
      </c>
      <c r="AS37" s="54" t="s">
        <v>94</v>
      </c>
      <c r="AT37" s="54" t="s">
        <v>95</v>
      </c>
      <c r="AU37" s="54" t="s">
        <v>95</v>
      </c>
      <c r="AV37" s="54" t="s">
        <v>95</v>
      </c>
      <c r="AW37" s="54" t="s">
        <v>95</v>
      </c>
      <c r="AX37" s="54">
        <v>85</v>
      </c>
      <c r="AY37" s="55" t="s">
        <v>128</v>
      </c>
      <c r="AZ37" s="54">
        <v>3</v>
      </c>
      <c r="BA37" s="54" t="s">
        <v>109</v>
      </c>
      <c r="BB37" s="111">
        <v>1</v>
      </c>
      <c r="BC37" s="112" t="s">
        <v>88</v>
      </c>
      <c r="BD37" s="54">
        <v>5</v>
      </c>
      <c r="BE37" s="112" t="s">
        <v>110</v>
      </c>
      <c r="BF37" s="235">
        <v>5</v>
      </c>
      <c r="BG37" s="552" t="s">
        <v>355</v>
      </c>
      <c r="BH37" s="552" t="s">
        <v>236</v>
      </c>
      <c r="BI37" s="62" t="s">
        <v>379</v>
      </c>
      <c r="BJ37" s="235" t="s">
        <v>380</v>
      </c>
      <c r="BK37" s="636" t="s">
        <v>94</v>
      </c>
      <c r="BL37" s="235" t="s">
        <v>381</v>
      </c>
      <c r="BM37" s="190"/>
      <c r="BN37" s="190"/>
      <c r="BO37" s="190"/>
      <c r="BP37" s="190"/>
      <c r="BQ37" s="190"/>
      <c r="BR37" s="192"/>
      <c r="BS37" s="212"/>
      <c r="BT37" s="193"/>
      <c r="BU37" s="202"/>
      <c r="BV37" s="202"/>
    </row>
    <row r="38" spans="1:74" s="52" customFormat="1" ht="104.25" customHeight="1">
      <c r="A38" s="62" t="s">
        <v>345</v>
      </c>
      <c r="B38" s="112" t="s">
        <v>382</v>
      </c>
      <c r="C38" s="111" t="s">
        <v>347</v>
      </c>
      <c r="D38" s="552" t="s">
        <v>348</v>
      </c>
      <c r="E38" s="632" t="s">
        <v>368</v>
      </c>
      <c r="F38" s="632" t="s">
        <v>82</v>
      </c>
      <c r="G38" s="632" t="s">
        <v>82</v>
      </c>
      <c r="H38" s="632" t="s">
        <v>95</v>
      </c>
      <c r="I38" s="632" t="s">
        <v>95</v>
      </c>
      <c r="J38" s="632" t="s">
        <v>83</v>
      </c>
      <c r="K38" s="633" t="s">
        <v>369</v>
      </c>
      <c r="L38" s="632" t="s">
        <v>351</v>
      </c>
      <c r="M38" s="632" t="s">
        <v>82</v>
      </c>
      <c r="N38" s="632" t="s">
        <v>82</v>
      </c>
      <c r="O38" s="632" t="s">
        <v>82</v>
      </c>
      <c r="P38" s="632" t="s">
        <v>82</v>
      </c>
      <c r="Q38" s="632" t="s">
        <v>82</v>
      </c>
      <c r="R38" s="632" t="s">
        <v>82</v>
      </c>
      <c r="S38" s="632" t="s">
        <v>82</v>
      </c>
      <c r="T38" s="632" t="s">
        <v>82</v>
      </c>
      <c r="U38" s="632" t="s">
        <v>82</v>
      </c>
      <c r="V38" s="632" t="s">
        <v>82</v>
      </c>
      <c r="W38" s="632" t="s">
        <v>82</v>
      </c>
      <c r="X38" s="632" t="s">
        <v>82</v>
      </c>
      <c r="Y38" s="632" t="s">
        <v>82</v>
      </c>
      <c r="Z38" s="632" t="s">
        <v>82</v>
      </c>
      <c r="AA38" s="632" t="s">
        <v>82</v>
      </c>
      <c r="AB38" s="632" t="s">
        <v>124</v>
      </c>
      <c r="AC38" s="632" t="s">
        <v>82</v>
      </c>
      <c r="AD38" s="632" t="s">
        <v>82</v>
      </c>
      <c r="AE38" s="632" t="s">
        <v>124</v>
      </c>
      <c r="AF38" s="54">
        <v>17</v>
      </c>
      <c r="AG38" s="632" t="s">
        <v>87</v>
      </c>
      <c r="AH38" s="54">
        <v>3</v>
      </c>
      <c r="AI38" s="54" t="s">
        <v>88</v>
      </c>
      <c r="AJ38" s="111">
        <v>5</v>
      </c>
      <c r="AK38" s="67" t="s">
        <v>89</v>
      </c>
      <c r="AL38" s="634" t="s">
        <v>383</v>
      </c>
      <c r="AM38" s="552" t="s">
        <v>384</v>
      </c>
      <c r="AN38" s="603" t="s">
        <v>385</v>
      </c>
      <c r="AO38" s="552" t="s">
        <v>92</v>
      </c>
      <c r="AP38" s="552" t="s">
        <v>281</v>
      </c>
      <c r="AQ38" s="54" t="s">
        <v>95</v>
      </c>
      <c r="AR38" s="54" t="s">
        <v>95</v>
      </c>
      <c r="AS38" s="54" t="s">
        <v>94</v>
      </c>
      <c r="AT38" s="54" t="s">
        <v>95</v>
      </c>
      <c r="AU38" s="54" t="s">
        <v>95</v>
      </c>
      <c r="AV38" s="54" t="s">
        <v>95</v>
      </c>
      <c r="AW38" s="54" t="s">
        <v>95</v>
      </c>
      <c r="AX38" s="54">
        <v>85</v>
      </c>
      <c r="AY38" s="55" t="s">
        <v>128</v>
      </c>
      <c r="AZ38" s="54">
        <v>3</v>
      </c>
      <c r="BA38" s="54" t="s">
        <v>109</v>
      </c>
      <c r="BB38" s="111">
        <v>1</v>
      </c>
      <c r="BC38" s="112" t="s">
        <v>88</v>
      </c>
      <c r="BD38" s="54">
        <v>5</v>
      </c>
      <c r="BE38" s="112" t="s">
        <v>110</v>
      </c>
      <c r="BF38" s="235">
        <v>5</v>
      </c>
      <c r="BG38" s="552" t="s">
        <v>355</v>
      </c>
      <c r="BH38" s="552" t="s">
        <v>236</v>
      </c>
      <c r="BI38" s="62" t="s">
        <v>356</v>
      </c>
      <c r="BJ38" s="235" t="s">
        <v>365</v>
      </c>
      <c r="BK38" s="636" t="s">
        <v>94</v>
      </c>
      <c r="BL38" s="235" t="s">
        <v>386</v>
      </c>
      <c r="BM38" s="190"/>
      <c r="BN38" s="190"/>
      <c r="BO38" s="190"/>
      <c r="BP38" s="190"/>
      <c r="BQ38" s="190"/>
      <c r="BR38" s="192"/>
      <c r="BS38" s="212"/>
      <c r="BT38" s="193"/>
      <c r="BU38" s="202"/>
      <c r="BV38" s="202"/>
    </row>
    <row r="39" spans="1:74" ht="60.75" customHeight="1">
      <c r="A39" s="474" t="s">
        <v>387</v>
      </c>
      <c r="B39" s="235" t="s">
        <v>388</v>
      </c>
      <c r="C39" s="235" t="s">
        <v>389</v>
      </c>
      <c r="D39" s="62" t="s">
        <v>390</v>
      </c>
      <c r="E39" s="69" t="s">
        <v>391</v>
      </c>
      <c r="F39" s="284" t="s">
        <v>95</v>
      </c>
      <c r="G39" s="284" t="s">
        <v>95</v>
      </c>
      <c r="H39" s="284" t="s">
        <v>95</v>
      </c>
      <c r="I39" s="284" t="s">
        <v>95</v>
      </c>
      <c r="J39" s="284" t="s">
        <v>83</v>
      </c>
      <c r="K39" s="69" t="s">
        <v>392</v>
      </c>
      <c r="L39" s="69" t="s">
        <v>393</v>
      </c>
      <c r="M39" s="284" t="s">
        <v>95</v>
      </c>
      <c r="N39" s="284" t="s">
        <v>95</v>
      </c>
      <c r="O39" s="284" t="s">
        <v>94</v>
      </c>
      <c r="P39" s="284" t="s">
        <v>94</v>
      </c>
      <c r="Q39" s="284" t="s">
        <v>95</v>
      </c>
      <c r="R39" s="284" t="s">
        <v>95</v>
      </c>
      <c r="S39" s="284" t="s">
        <v>95</v>
      </c>
      <c r="T39" s="284" t="s">
        <v>94</v>
      </c>
      <c r="U39" s="284" t="s">
        <v>95</v>
      </c>
      <c r="V39" s="284" t="s">
        <v>95</v>
      </c>
      <c r="W39" s="284" t="s">
        <v>95</v>
      </c>
      <c r="X39" s="284" t="s">
        <v>95</v>
      </c>
      <c r="Y39" s="284" t="s">
        <v>95</v>
      </c>
      <c r="Z39" s="284" t="s">
        <v>95</v>
      </c>
      <c r="AA39" s="284" t="s">
        <v>95</v>
      </c>
      <c r="AB39" s="284" t="s">
        <v>94</v>
      </c>
      <c r="AC39" s="284" t="s">
        <v>95</v>
      </c>
      <c r="AD39" s="284" t="s">
        <v>94</v>
      </c>
      <c r="AE39" s="284" t="s">
        <v>94</v>
      </c>
      <c r="AF39" s="54">
        <v>13</v>
      </c>
      <c r="AG39" s="284" t="s">
        <v>109</v>
      </c>
      <c r="AH39" s="54">
        <v>1</v>
      </c>
      <c r="AI39" s="54" t="s">
        <v>88</v>
      </c>
      <c r="AJ39" s="111">
        <v>5</v>
      </c>
      <c r="AK39" s="67" t="s">
        <v>89</v>
      </c>
      <c r="AL39" s="69" t="s">
        <v>394</v>
      </c>
      <c r="AM39" s="69" t="s">
        <v>395</v>
      </c>
      <c r="AN39" s="69" t="s">
        <v>396</v>
      </c>
      <c r="AO39" s="284" t="s">
        <v>92</v>
      </c>
      <c r="AP39" s="284" t="s">
        <v>93</v>
      </c>
      <c r="AQ39" s="54" t="s">
        <v>95</v>
      </c>
      <c r="AR39" s="54" t="s">
        <v>95</v>
      </c>
      <c r="AS39" s="54" t="s">
        <v>94</v>
      </c>
      <c r="AT39" s="54" t="s">
        <v>95</v>
      </c>
      <c r="AU39" s="54" t="s">
        <v>95</v>
      </c>
      <c r="AV39" s="54" t="s">
        <v>95</v>
      </c>
      <c r="AW39" s="54" t="s">
        <v>95</v>
      </c>
      <c r="AX39" s="54">
        <v>85</v>
      </c>
      <c r="AY39" s="55" t="s">
        <v>128</v>
      </c>
      <c r="AZ39" s="54">
        <v>1</v>
      </c>
      <c r="BA39" s="54" t="s">
        <v>109</v>
      </c>
      <c r="BB39" s="111">
        <v>1</v>
      </c>
      <c r="BC39" s="67" t="s">
        <v>88</v>
      </c>
      <c r="BD39" s="614">
        <v>5</v>
      </c>
      <c r="BE39" s="112" t="s">
        <v>89</v>
      </c>
      <c r="BF39" s="235">
        <v>5</v>
      </c>
      <c r="BG39" s="284" t="s">
        <v>97</v>
      </c>
      <c r="BH39" s="284" t="s">
        <v>130</v>
      </c>
      <c r="BI39" s="223" t="s">
        <v>397</v>
      </c>
      <c r="BJ39" s="235" t="s">
        <v>398</v>
      </c>
      <c r="BK39" s="556" t="s">
        <v>94</v>
      </c>
      <c r="BL39" s="235" t="s">
        <v>399</v>
      </c>
      <c r="BM39" s="190"/>
      <c r="BN39" s="190"/>
      <c r="BO39" s="190"/>
      <c r="BP39" s="190"/>
      <c r="BQ39" s="190"/>
      <c r="BR39" s="192"/>
      <c r="BS39" s="212"/>
      <c r="BT39" s="193"/>
      <c r="BU39" s="202"/>
      <c r="BV39" s="202"/>
    </row>
    <row r="40" spans="1:74" ht="87" customHeight="1">
      <c r="A40" s="474" t="s">
        <v>387</v>
      </c>
      <c r="B40" s="235" t="s">
        <v>400</v>
      </c>
      <c r="C40" s="235" t="s">
        <v>389</v>
      </c>
      <c r="D40" s="62" t="s">
        <v>390</v>
      </c>
      <c r="E40" s="69" t="s">
        <v>391</v>
      </c>
      <c r="F40" s="284" t="s">
        <v>95</v>
      </c>
      <c r="G40" s="284" t="s">
        <v>95</v>
      </c>
      <c r="H40" s="284" t="s">
        <v>95</v>
      </c>
      <c r="I40" s="284" t="s">
        <v>95</v>
      </c>
      <c r="J40" s="284" t="s">
        <v>83</v>
      </c>
      <c r="K40" s="69" t="s">
        <v>401</v>
      </c>
      <c r="L40" s="69" t="s">
        <v>393</v>
      </c>
      <c r="M40" s="284" t="s">
        <v>95</v>
      </c>
      <c r="N40" s="284" t="s">
        <v>95</v>
      </c>
      <c r="O40" s="284" t="s">
        <v>94</v>
      </c>
      <c r="P40" s="284" t="s">
        <v>94</v>
      </c>
      <c r="Q40" s="284" t="s">
        <v>95</v>
      </c>
      <c r="R40" s="284" t="s">
        <v>95</v>
      </c>
      <c r="S40" s="284" t="s">
        <v>95</v>
      </c>
      <c r="T40" s="284" t="s">
        <v>94</v>
      </c>
      <c r="U40" s="284" t="s">
        <v>95</v>
      </c>
      <c r="V40" s="284" t="s">
        <v>95</v>
      </c>
      <c r="W40" s="284" t="s">
        <v>95</v>
      </c>
      <c r="X40" s="284" t="s">
        <v>95</v>
      </c>
      <c r="Y40" s="284" t="s">
        <v>95</v>
      </c>
      <c r="Z40" s="284" t="s">
        <v>95</v>
      </c>
      <c r="AA40" s="284" t="s">
        <v>95</v>
      </c>
      <c r="AB40" s="284" t="s">
        <v>94</v>
      </c>
      <c r="AC40" s="284" t="s">
        <v>95</v>
      </c>
      <c r="AD40" s="284" t="s">
        <v>94</v>
      </c>
      <c r="AE40" s="284" t="s">
        <v>94</v>
      </c>
      <c r="AF40" s="54">
        <v>13</v>
      </c>
      <c r="AG40" s="284" t="s">
        <v>109</v>
      </c>
      <c r="AH40" s="54">
        <v>1</v>
      </c>
      <c r="AI40" s="54" t="s">
        <v>88</v>
      </c>
      <c r="AJ40" s="111">
        <v>5</v>
      </c>
      <c r="AK40" s="67" t="s">
        <v>89</v>
      </c>
      <c r="AL40" s="69" t="s">
        <v>394</v>
      </c>
      <c r="AM40" s="69" t="s">
        <v>395</v>
      </c>
      <c r="AN40" s="69" t="s">
        <v>402</v>
      </c>
      <c r="AO40" s="284" t="s">
        <v>92</v>
      </c>
      <c r="AP40" s="284" t="s">
        <v>93</v>
      </c>
      <c r="AQ40" s="54" t="s">
        <v>95</v>
      </c>
      <c r="AR40" s="54" t="s">
        <v>95</v>
      </c>
      <c r="AS40" s="54" t="s">
        <v>94</v>
      </c>
      <c r="AT40" s="54" t="s">
        <v>95</v>
      </c>
      <c r="AU40" s="54" t="s">
        <v>95</v>
      </c>
      <c r="AV40" s="54" t="s">
        <v>95</v>
      </c>
      <c r="AW40" s="54" t="s">
        <v>95</v>
      </c>
      <c r="AX40" s="54">
        <v>85</v>
      </c>
      <c r="AY40" s="55" t="s">
        <v>128</v>
      </c>
      <c r="AZ40" s="54">
        <v>1</v>
      </c>
      <c r="BA40" s="54" t="s">
        <v>109</v>
      </c>
      <c r="BB40" s="111">
        <v>1</v>
      </c>
      <c r="BC40" s="67" t="s">
        <v>88</v>
      </c>
      <c r="BD40" s="614">
        <v>5</v>
      </c>
      <c r="BE40" s="112" t="s">
        <v>89</v>
      </c>
      <c r="BF40" s="235">
        <v>5</v>
      </c>
      <c r="BG40" s="284" t="s">
        <v>97</v>
      </c>
      <c r="BH40" s="284" t="s">
        <v>130</v>
      </c>
      <c r="BI40" s="223" t="s">
        <v>397</v>
      </c>
      <c r="BJ40" s="235" t="s">
        <v>398</v>
      </c>
      <c r="BK40" s="556" t="s">
        <v>94</v>
      </c>
      <c r="BL40" s="235" t="s">
        <v>399</v>
      </c>
      <c r="BM40" s="190"/>
      <c r="BN40" s="190"/>
      <c r="BO40" s="190"/>
      <c r="BP40" s="190"/>
      <c r="BQ40" s="190"/>
      <c r="BR40" s="204"/>
      <c r="BS40" s="203"/>
      <c r="BT40" s="203"/>
      <c r="BU40" s="198"/>
      <c r="BV40" s="198"/>
    </row>
    <row r="41" spans="1:74" s="197" customFormat="1" ht="137.25" customHeight="1">
      <c r="A41" s="474" t="s">
        <v>403</v>
      </c>
      <c r="B41" s="235" t="s">
        <v>404</v>
      </c>
      <c r="C41" s="235" t="s">
        <v>405</v>
      </c>
      <c r="D41" s="62" t="s">
        <v>80</v>
      </c>
      <c r="E41" s="69" t="s">
        <v>406</v>
      </c>
      <c r="F41" s="284" t="s">
        <v>150</v>
      </c>
      <c r="G41" s="284" t="s">
        <v>150</v>
      </c>
      <c r="H41" s="284" t="s">
        <v>150</v>
      </c>
      <c r="I41" s="284" t="s">
        <v>150</v>
      </c>
      <c r="J41" s="284" t="s">
        <v>106</v>
      </c>
      <c r="K41" s="69" t="s">
        <v>407</v>
      </c>
      <c r="L41" s="69" t="s">
        <v>408</v>
      </c>
      <c r="M41" s="284" t="s">
        <v>82</v>
      </c>
      <c r="N41" s="284" t="s">
        <v>82</v>
      </c>
      <c r="O41" s="284" t="s">
        <v>86</v>
      </c>
      <c r="P41" s="284" t="s">
        <v>86</v>
      </c>
      <c r="Q41" s="284" t="s">
        <v>82</v>
      </c>
      <c r="R41" s="284" t="s">
        <v>82</v>
      </c>
      <c r="S41" s="284" t="s">
        <v>82</v>
      </c>
      <c r="T41" s="474" t="s">
        <v>86</v>
      </c>
      <c r="U41" s="284" t="s">
        <v>82</v>
      </c>
      <c r="V41" s="284" t="s">
        <v>82</v>
      </c>
      <c r="W41" s="284" t="s">
        <v>82</v>
      </c>
      <c r="X41" s="284" t="s">
        <v>82</v>
      </c>
      <c r="Y41" s="284" t="s">
        <v>86</v>
      </c>
      <c r="Z41" s="284" t="s">
        <v>82</v>
      </c>
      <c r="AA41" s="284" t="s">
        <v>82</v>
      </c>
      <c r="AB41" s="284" t="s">
        <v>86</v>
      </c>
      <c r="AC41" s="284" t="s">
        <v>82</v>
      </c>
      <c r="AD41" s="284" t="s">
        <v>86</v>
      </c>
      <c r="AE41" s="284" t="s">
        <v>86</v>
      </c>
      <c r="AF41" s="54">
        <v>12</v>
      </c>
      <c r="AG41" s="284" t="s">
        <v>129</v>
      </c>
      <c r="AH41" s="54">
        <v>2</v>
      </c>
      <c r="AI41" s="54" t="s">
        <v>88</v>
      </c>
      <c r="AJ41" s="111">
        <v>5</v>
      </c>
      <c r="AK41" s="67" t="s">
        <v>89</v>
      </c>
      <c r="AL41" s="69" t="s">
        <v>1476</v>
      </c>
      <c r="AM41" s="69" t="s">
        <v>409</v>
      </c>
      <c r="AN41" s="617" t="s">
        <v>410</v>
      </c>
      <c r="AO41" s="284" t="s">
        <v>92</v>
      </c>
      <c r="AP41" s="284" t="s">
        <v>93</v>
      </c>
      <c r="AQ41" s="54" t="s">
        <v>95</v>
      </c>
      <c r="AR41" s="54" t="s">
        <v>95</v>
      </c>
      <c r="AS41" s="54" t="s">
        <v>94</v>
      </c>
      <c r="AT41" s="54" t="s">
        <v>95</v>
      </c>
      <c r="AU41" s="54" t="s">
        <v>95</v>
      </c>
      <c r="AV41" s="54" t="s">
        <v>95</v>
      </c>
      <c r="AW41" s="54" t="s">
        <v>95</v>
      </c>
      <c r="AX41" s="54">
        <v>85</v>
      </c>
      <c r="AY41" s="55" t="s">
        <v>128</v>
      </c>
      <c r="AZ41" s="54">
        <v>2</v>
      </c>
      <c r="BA41" s="54" t="s">
        <v>109</v>
      </c>
      <c r="BB41" s="111">
        <v>1</v>
      </c>
      <c r="BC41" s="67" t="s">
        <v>88</v>
      </c>
      <c r="BD41" s="614">
        <v>5</v>
      </c>
      <c r="BE41" s="112" t="s">
        <v>110</v>
      </c>
      <c r="BF41" s="235">
        <v>5</v>
      </c>
      <c r="BG41" s="284" t="s">
        <v>355</v>
      </c>
      <c r="BH41" s="284" t="s">
        <v>195</v>
      </c>
      <c r="BI41" s="223" t="s">
        <v>411</v>
      </c>
      <c r="BJ41" s="235" t="s">
        <v>412</v>
      </c>
      <c r="BK41" s="550" t="s">
        <v>94</v>
      </c>
      <c r="BL41" s="637" t="s">
        <v>1477</v>
      </c>
      <c r="BM41" s="190"/>
      <c r="BN41" s="190"/>
      <c r="BO41" s="190"/>
      <c r="BP41" s="190"/>
      <c r="BQ41" s="190"/>
      <c r="BR41" s="198"/>
      <c r="BS41" s="199"/>
      <c r="BT41" s="199"/>
      <c r="BU41" s="198"/>
      <c r="BV41" s="198"/>
    </row>
    <row r="42" spans="1:74" ht="24" customHeight="1">
      <c r="A42" s="192"/>
      <c r="B42" s="190"/>
      <c r="C42" s="190" t="e">
        <f>VLOOKUP(A42,'Fórmulas '!$B$47:$C$68,2,FALSE)</f>
        <v>#N/A</v>
      </c>
      <c r="D42" s="192" t="e">
        <f>VLOOKUP(A42,'Fórmulas '!$F$47:$G$67,2,FALSE)</f>
        <v>#N/A</v>
      </c>
      <c r="E42" s="191"/>
      <c r="F42" s="191"/>
      <c r="G42" s="191"/>
      <c r="H42" s="191"/>
      <c r="I42" s="191"/>
      <c r="J42" s="191"/>
      <c r="K42" s="206"/>
      <c r="L42" s="206"/>
      <c r="M42" s="10"/>
      <c r="N42" s="10"/>
      <c r="O42" s="10"/>
      <c r="P42" s="10"/>
      <c r="Q42" s="10"/>
      <c r="R42" s="10"/>
      <c r="S42" s="10"/>
      <c r="T42" s="10"/>
      <c r="U42" s="10"/>
      <c r="V42" s="10"/>
      <c r="W42" s="10"/>
      <c r="X42" s="10"/>
      <c r="Y42" s="10"/>
      <c r="Z42" s="10"/>
      <c r="AA42" s="10"/>
      <c r="AB42" s="10"/>
      <c r="AC42" s="10"/>
      <c r="AD42" s="10"/>
      <c r="AE42" s="10"/>
      <c r="AF42" s="56">
        <f>+COUNTIF(M42:AE42,"SI")</f>
        <v>0</v>
      </c>
      <c r="AG42" s="97"/>
      <c r="AH42" s="56" t="str">
        <f>IFERROR(VLOOKUP(AG42,'[1]Fórmulas '!$B$26:$C$30,2,0),"")</f>
        <v/>
      </c>
      <c r="AI42" s="56"/>
      <c r="AJ42" s="66" t="str">
        <f>+IFERROR(VLOOKUP(AI42,'[1]Fórmulas '!$E$28:$F$30,2,),"")</f>
        <v/>
      </c>
      <c r="AK42" s="67" t="str">
        <f>IFERROR(VLOOKUP(CONCATENATE(AH42,AJ42),'[1]Fórmulas '!$J$47:$K$71,2,),"")</f>
        <v/>
      </c>
      <c r="AL42" s="198"/>
      <c r="AM42" s="191"/>
      <c r="AN42" s="191"/>
      <c r="AO42" s="191"/>
      <c r="AP42" s="191"/>
      <c r="AQ42" s="208"/>
      <c r="AR42" s="208"/>
      <c r="AS42" s="208"/>
      <c r="AT42" s="208"/>
      <c r="AU42" s="208"/>
      <c r="AV42" s="208"/>
      <c r="AW42" s="208"/>
      <c r="AX42" s="56">
        <f>IF(AQ42="SI",15,0) + IF(AR42="SI",5,0) + IF(AS42="SI",15,0) + IF(AT42="SI",10,0) + IF(AU42="SI",15,0) + IF(AV42="SI",10,0) + IF(AW42="SI",30,0)</f>
        <v>0</v>
      </c>
      <c r="AY42" s="122" t="str">
        <f>IF(AX42=" "," ",IF(AX42&lt;=50,"DISMINUYE CERO PUNTOS",IF(AX42&lt;=75,"DISMINUYE UN PUNTO",IF(AX42&lt;=100,"DISMINUYE DOS PUNTOS"))))</f>
        <v>DISMINUYE CERO PUNTOS</v>
      </c>
      <c r="AZ42" s="56"/>
      <c r="BA42" s="56" t="str">
        <f>IF(BB42=1,"RARA VEZ",IF(BB42=2,"IMPROBABLE",IF(BB42=3,"POSIBLE",IF(BB42=4,"PROBABLE'","CASI SEGURO"))))</f>
        <v>CASI SEGURO</v>
      </c>
      <c r="BB42" s="66" t="str">
        <f>IF(AH42&lt;=2,1,IF(AY42="DISMINUYE CERO PUNTOS",AH42,IF(AY42="DISMINUYE UN PUNTO",AH42-1,AH42-2)))</f>
        <v/>
      </c>
      <c r="BC42" s="104">
        <f t="shared" ref="BC42:BD46" si="0">AI42</f>
        <v>0</v>
      </c>
      <c r="BD42" s="56" t="str">
        <f t="shared" si="0"/>
        <v/>
      </c>
      <c r="BE42" s="104" t="str">
        <f>IFERROR(VLOOKUP(CONCATENATE(BB42,BD42),'[1]Fórmulas '!$J$47:$K$71,2,),"")</f>
        <v/>
      </c>
      <c r="BF42" s="60" t="str">
        <f>IFERROR(BD42*BB42,"")</f>
        <v/>
      </c>
      <c r="BG42" s="194"/>
      <c r="BH42" s="194"/>
      <c r="BI42" s="190"/>
      <c r="BJ42" s="190"/>
      <c r="BK42" s="192"/>
      <c r="BL42" s="192"/>
      <c r="BM42" s="190"/>
      <c r="BN42" s="190"/>
      <c r="BO42" s="190"/>
      <c r="BP42" s="190"/>
      <c r="BQ42" s="190"/>
      <c r="BR42" s="190"/>
      <c r="BS42" s="195"/>
      <c r="BT42" s="196"/>
      <c r="BU42" s="192"/>
      <c r="BV42" s="191"/>
    </row>
    <row r="43" spans="1:74" ht="24" customHeight="1">
      <c r="A43" s="192"/>
      <c r="B43" s="190"/>
      <c r="C43" s="190" t="e">
        <f>VLOOKUP(A43,'Fórmulas '!$B$47:$C$68,2,FALSE)</f>
        <v>#N/A</v>
      </c>
      <c r="D43" s="192" t="e">
        <f>VLOOKUP(A43,'Fórmulas '!$F$47:$G$67,2,FALSE)</f>
        <v>#N/A</v>
      </c>
      <c r="E43" s="191"/>
      <c r="F43" s="191"/>
      <c r="G43" s="191"/>
      <c r="H43" s="191"/>
      <c r="I43" s="191"/>
      <c r="J43" s="191"/>
      <c r="K43" s="243"/>
      <c r="L43" s="192"/>
      <c r="M43" s="10"/>
      <c r="N43" s="10"/>
      <c r="O43" s="10"/>
      <c r="P43" s="10"/>
      <c r="Q43" s="10"/>
      <c r="R43" s="10"/>
      <c r="S43" s="10"/>
      <c r="T43" s="10"/>
      <c r="U43" s="10"/>
      <c r="V43" s="10"/>
      <c r="W43" s="10"/>
      <c r="X43" s="10"/>
      <c r="Y43" s="10"/>
      <c r="Z43" s="10"/>
      <c r="AA43" s="10"/>
      <c r="AB43" s="10"/>
      <c r="AC43" s="10"/>
      <c r="AD43" s="10"/>
      <c r="AE43" s="10"/>
      <c r="AF43" s="56">
        <f>+COUNTIF(M43:AE43,"SI")</f>
        <v>0</v>
      </c>
      <c r="AG43" s="97"/>
      <c r="AH43" s="56" t="str">
        <f>IFERROR(VLOOKUP(AG43,'[1]Fórmulas '!$B$26:$C$30,2,0),"")</f>
        <v/>
      </c>
      <c r="AI43" s="56"/>
      <c r="AJ43" s="66" t="str">
        <f>+IFERROR(VLOOKUP(AI43,'[1]Fórmulas '!$E$28:$F$30,2,),"")</f>
        <v/>
      </c>
      <c r="AK43" s="67" t="str">
        <f>IFERROR(VLOOKUP(CONCATENATE(AH43,AJ43),'[1]Fórmulas '!$J$47:$K$71,2,),"")</f>
        <v/>
      </c>
      <c r="AL43" s="198"/>
      <c r="AM43" s="191"/>
      <c r="AN43" s="191"/>
      <c r="AO43" s="191"/>
      <c r="AP43" s="191"/>
      <c r="AQ43" s="208"/>
      <c r="AR43" s="208"/>
      <c r="AS43" s="208"/>
      <c r="AT43" s="208"/>
      <c r="AU43" s="208"/>
      <c r="AV43" s="208"/>
      <c r="AW43" s="208"/>
      <c r="AX43" s="56">
        <f>IF(AQ43="SI",15,0) + IF(AR43="SI",5,0) + IF(AS43="SI",15,0) + IF(AT43="SI",10,0) + IF(AU43="SI",15,0) + IF(AV43="SI",10,0) + IF(AW43="SI",30,0)</f>
        <v>0</v>
      </c>
      <c r="AY43" s="122" t="str">
        <f>IF(AX43=" "," ",IF(AX43&lt;=50,"DISMINUYE CERO PUNTOS",IF(AX43&lt;=75,"DISMINUYE UN PUNTO",IF(AX43&lt;=100,"DISMINUYE DOS PUNTOS"))))</f>
        <v>DISMINUYE CERO PUNTOS</v>
      </c>
      <c r="AZ43" s="56"/>
      <c r="BA43" s="56" t="str">
        <f>IF(BB43=1,"RARA VEZ",IF(BB43=2,"IMPROBABLE",IF(BB43=3,"POSIBLE",IF(BB43=4,"PROBABLE'","CASI SEGURO"))))</f>
        <v>CASI SEGURO</v>
      </c>
      <c r="BB43" s="66" t="str">
        <f>IF(AH43&lt;=2,1,IF(AY43="DISMINUYE CERO PUNTOS",AH43,IF(AY43="DISMINUYE UN PUNTO",AH43-1,AH43-2)))</f>
        <v/>
      </c>
      <c r="BC43" s="104">
        <f t="shared" si="0"/>
        <v>0</v>
      </c>
      <c r="BD43" s="56" t="str">
        <f t="shared" si="0"/>
        <v/>
      </c>
      <c r="BE43" s="104" t="str">
        <f>IFERROR(VLOOKUP(CONCATENATE(BB43,BD43),'[1]Fórmulas '!$J$47:$K$71,2,),"")</f>
        <v/>
      </c>
      <c r="BF43" s="60" t="str">
        <f>IFERROR(BD43*BB43,"")</f>
        <v/>
      </c>
      <c r="BG43" s="191"/>
      <c r="BH43" s="191"/>
      <c r="BI43" s="192"/>
      <c r="BJ43" s="192"/>
      <c r="BK43" s="190"/>
      <c r="BL43" s="192"/>
      <c r="BM43" s="190"/>
      <c r="BN43" s="190"/>
      <c r="BO43" s="190"/>
      <c r="BP43" s="190"/>
      <c r="BQ43" s="190"/>
      <c r="BR43" s="190"/>
      <c r="BS43" s="195"/>
      <c r="BT43" s="195"/>
      <c r="BU43" s="190"/>
      <c r="BV43" s="194"/>
    </row>
    <row r="44" spans="1:74" ht="24" customHeight="1">
      <c r="A44" s="192"/>
      <c r="B44" s="190"/>
      <c r="C44" s="190" t="e">
        <f>VLOOKUP(A44,'Fórmulas '!$B$47:$C$68,2,FALSE)</f>
        <v>#N/A</v>
      </c>
      <c r="D44" s="192" t="e">
        <f>VLOOKUP(A44,'Fórmulas '!$F$47:$G$67,2,FALSE)</f>
        <v>#N/A</v>
      </c>
      <c r="E44" s="191"/>
      <c r="F44" s="191"/>
      <c r="G44" s="191"/>
      <c r="H44" s="191"/>
      <c r="I44" s="191"/>
      <c r="J44" s="191"/>
      <c r="K44" s="243"/>
      <c r="L44" s="192"/>
      <c r="M44" s="10"/>
      <c r="N44" s="10"/>
      <c r="O44" s="10"/>
      <c r="P44" s="10"/>
      <c r="Q44" s="10"/>
      <c r="R44" s="10"/>
      <c r="S44" s="10"/>
      <c r="T44" s="10"/>
      <c r="U44" s="10"/>
      <c r="V44" s="10"/>
      <c r="W44" s="10"/>
      <c r="X44" s="10"/>
      <c r="Y44" s="10"/>
      <c r="Z44" s="10"/>
      <c r="AA44" s="10"/>
      <c r="AB44" s="10"/>
      <c r="AC44" s="10"/>
      <c r="AD44" s="10"/>
      <c r="AE44" s="10"/>
      <c r="AF44" s="56">
        <f>+COUNTIF(M44:AE44,"SI")</f>
        <v>0</v>
      </c>
      <c r="AG44" s="97"/>
      <c r="AH44" s="56" t="str">
        <f>IFERROR(VLOOKUP(AG44,'[1]Fórmulas '!$B$26:$C$30,2,0),"")</f>
        <v/>
      </c>
      <c r="AI44" s="56"/>
      <c r="AJ44" s="66" t="str">
        <f>+IFERROR(VLOOKUP(AI44,'[1]Fórmulas '!$E$28:$F$30,2,),"")</f>
        <v/>
      </c>
      <c r="AK44" s="67" t="str">
        <f>IFERROR(VLOOKUP(CONCATENATE(AH44,AJ44),'[1]Fórmulas '!$J$47:$K$71,2,),"")</f>
        <v/>
      </c>
      <c r="AL44" s="198"/>
      <c r="AM44" s="191"/>
      <c r="AN44" s="191"/>
      <c r="AO44" s="191"/>
      <c r="AP44" s="191"/>
      <c r="AQ44" s="208"/>
      <c r="AR44" s="208"/>
      <c r="AS44" s="208"/>
      <c r="AT44" s="208"/>
      <c r="AU44" s="208"/>
      <c r="AV44" s="208"/>
      <c r="AW44" s="208"/>
      <c r="AX44" s="56">
        <f>IF(AQ44="SI",15,0) + IF(AR44="SI",5,0) + IF(AS44="SI",15,0) + IF(AT44="SI",10,0) + IF(AU44="SI",15,0) + IF(AV44="SI",10,0) + IF(AW44="SI",30,0)</f>
        <v>0</v>
      </c>
      <c r="AY44" s="122" t="str">
        <f>IF(AX44=" "," ",IF(AX44&lt;=50,"DISMINUYE CERO PUNTOS",IF(AX44&lt;=75,"DISMINUYE UN PUNTO",IF(AX44&lt;=100,"DISMINUYE DOS PUNTOS"))))</f>
        <v>DISMINUYE CERO PUNTOS</v>
      </c>
      <c r="AZ44" s="56"/>
      <c r="BA44" s="56" t="str">
        <f>IF(BB44=1,"RARA VEZ",IF(BB44=2,"IMPROBABLE",IF(BB44=3,"POSIBLE",IF(BB44=4,"PROBABLE'","CASI SEGURO"))))</f>
        <v>CASI SEGURO</v>
      </c>
      <c r="BB44" s="66" t="str">
        <f>IF(AH44&lt;=2,1,IF(AY44="DISMINUYE CERO PUNTOS",AH44,IF(AY44="DISMINUYE UN PUNTO",AH44-1,AH44-2)))</f>
        <v/>
      </c>
      <c r="BC44" s="104">
        <f t="shared" si="0"/>
        <v>0</v>
      </c>
      <c r="BD44" s="56" t="str">
        <f t="shared" si="0"/>
        <v/>
      </c>
      <c r="BE44" s="104" t="str">
        <f>IFERROR(VLOOKUP(CONCATENATE(BB44,BD44),'[1]Fórmulas '!$J$47:$K$71,2,),"")</f>
        <v/>
      </c>
      <c r="BF44" s="60" t="str">
        <f>IFERROR(BD44*BB44,"")</f>
        <v/>
      </c>
      <c r="BG44" s="191"/>
      <c r="BH44" s="191"/>
      <c r="BI44" s="192"/>
      <c r="BJ44" s="192"/>
      <c r="BK44" s="192"/>
      <c r="BL44" s="192"/>
      <c r="BM44" s="190"/>
      <c r="BN44" s="190"/>
      <c r="BO44" s="190"/>
      <c r="BP44" s="190"/>
      <c r="BQ44" s="190"/>
      <c r="BR44" s="192"/>
      <c r="BS44" s="238"/>
      <c r="BT44" s="191"/>
      <c r="BU44" s="192"/>
      <c r="BV44" s="191"/>
    </row>
    <row r="45" spans="1:74" ht="24" customHeight="1">
      <c r="A45" s="192"/>
      <c r="B45" s="190"/>
      <c r="C45" s="190" t="e">
        <f>VLOOKUP(A45,'Fórmulas '!$B$47:$C$68,2,FALSE)</f>
        <v>#N/A</v>
      </c>
      <c r="D45" s="192" t="e">
        <f>VLOOKUP(A45,'Fórmulas '!$F$47:$G$67,2,FALSE)</f>
        <v>#N/A</v>
      </c>
      <c r="E45" s="191"/>
      <c r="F45" s="191"/>
      <c r="G45" s="191"/>
      <c r="H45" s="191"/>
      <c r="I45" s="191"/>
      <c r="J45" s="191"/>
      <c r="K45" s="243"/>
      <c r="L45" s="243"/>
      <c r="M45" s="10"/>
      <c r="N45" s="10"/>
      <c r="O45" s="10"/>
      <c r="P45" s="10"/>
      <c r="Q45" s="10"/>
      <c r="R45" s="10"/>
      <c r="S45" s="10"/>
      <c r="T45" s="10"/>
      <c r="U45" s="10"/>
      <c r="V45" s="10"/>
      <c r="W45" s="10"/>
      <c r="X45" s="10"/>
      <c r="Y45" s="10"/>
      <c r="Z45" s="10"/>
      <c r="AA45" s="10"/>
      <c r="AB45" s="10"/>
      <c r="AC45" s="10"/>
      <c r="AD45" s="10"/>
      <c r="AE45" s="10"/>
      <c r="AF45" s="56">
        <f>+COUNTIF(M45:AE45,"SI")</f>
        <v>0</v>
      </c>
      <c r="AG45" s="97"/>
      <c r="AH45" s="56" t="str">
        <f>IFERROR(VLOOKUP(AG45,'[1]Fórmulas '!$B$26:$C$30,2,0),"")</f>
        <v/>
      </c>
      <c r="AI45" s="56"/>
      <c r="AJ45" s="66" t="str">
        <f>+IFERROR(VLOOKUP(AI45,'[1]Fórmulas '!$E$28:$F$30,2,),"")</f>
        <v/>
      </c>
      <c r="AK45" s="67" t="str">
        <f>IFERROR(VLOOKUP(CONCATENATE(AH45,AJ45),'[1]Fórmulas '!$J$47:$K$71,2,),"")</f>
        <v/>
      </c>
      <c r="AL45" s="193"/>
      <c r="AM45" s="193"/>
      <c r="AN45" s="193"/>
      <c r="AO45" s="191"/>
      <c r="AP45" s="191"/>
      <c r="AQ45" s="208"/>
      <c r="AR45" s="208"/>
      <c r="AS45" s="208"/>
      <c r="AT45" s="208"/>
      <c r="AU45" s="208"/>
      <c r="AV45" s="208"/>
      <c r="AW45" s="208"/>
      <c r="AX45" s="56">
        <f>IF(AQ45="SI",15,0) + IF(AR45="SI",5,0) + IF(AS45="SI",15,0) + IF(AT45="SI",10,0) + IF(AU45="SI",15,0) + IF(AV45="SI",10,0) + IF(AW45="SI",30,0)</f>
        <v>0</v>
      </c>
      <c r="AY45" s="122" t="str">
        <f>IF(AX45=" "," ",IF(AX45&lt;=50,"DISMINUYE CERO PUNTOS",IF(AX45&lt;=75,"DISMINUYE UN PUNTO",IF(AX45&lt;=100,"DISMINUYE DOS PUNTOS"))))</f>
        <v>DISMINUYE CERO PUNTOS</v>
      </c>
      <c r="AZ45" s="56"/>
      <c r="BA45" s="56" t="str">
        <f>IF(BB45=1,"RARA VEZ",IF(BB45=2,"IMPROBABLE",IF(BB45=3,"POSIBLE",IF(BB45=4,"PROBABLE'","CASI SEGURO"))))</f>
        <v>CASI SEGURO</v>
      </c>
      <c r="BB45" s="66" t="str">
        <f>IF(AH45&lt;=2,1,IF(AY45="DISMINUYE CERO PUNTOS",AH45,IF(AY45="DISMINUYE UN PUNTO",AH45-1,AH45-2)))</f>
        <v/>
      </c>
      <c r="BC45" s="104">
        <f t="shared" si="0"/>
        <v>0</v>
      </c>
      <c r="BD45" s="56" t="str">
        <f t="shared" si="0"/>
        <v/>
      </c>
      <c r="BE45" s="104" t="str">
        <f>IFERROR(VLOOKUP(CONCATENATE(BB45,BD45),'[1]Fórmulas '!$J$47:$K$71,2,),"")</f>
        <v/>
      </c>
      <c r="BF45" s="60" t="str">
        <f>IFERROR(BD45*BB45,"")</f>
        <v/>
      </c>
      <c r="BG45" s="191"/>
      <c r="BH45" s="191"/>
      <c r="BI45" s="192"/>
      <c r="BJ45" s="191"/>
      <c r="BK45" s="191"/>
      <c r="BL45" s="191"/>
      <c r="BM45" s="190"/>
      <c r="BN45" s="190"/>
      <c r="BO45" s="190"/>
      <c r="BP45" s="190"/>
      <c r="BQ45" s="190"/>
      <c r="BR45" s="191"/>
      <c r="BS45" s="192"/>
      <c r="BT45" s="192"/>
      <c r="BU45" s="192"/>
      <c r="BV45" s="192"/>
    </row>
    <row r="46" spans="1:74" ht="24" customHeight="1">
      <c r="A46" s="192"/>
      <c r="B46" s="190"/>
      <c r="C46" s="190" t="e">
        <f>VLOOKUP(A46,'Fórmulas '!$B$47:$C$68,2,FALSE)</f>
        <v>#N/A</v>
      </c>
      <c r="D46" s="192" t="e">
        <f>VLOOKUP(A46,'Fórmulas '!$F$47:$G$67,2,FALSE)</f>
        <v>#N/A</v>
      </c>
      <c r="E46" s="191"/>
      <c r="F46" s="191"/>
      <c r="G46" s="191"/>
      <c r="H46" s="191"/>
      <c r="I46" s="191"/>
      <c r="J46" s="191"/>
      <c r="K46" s="190"/>
      <c r="L46" s="190"/>
      <c r="M46" s="10"/>
      <c r="N46" s="10"/>
      <c r="O46" s="10"/>
      <c r="P46" s="10"/>
      <c r="Q46" s="10"/>
      <c r="R46" s="10"/>
      <c r="S46" s="10"/>
      <c r="T46" s="10"/>
      <c r="U46" s="10"/>
      <c r="V46" s="10"/>
      <c r="W46" s="10"/>
      <c r="X46" s="10"/>
      <c r="Y46" s="10"/>
      <c r="Z46" s="10"/>
      <c r="AA46" s="10"/>
      <c r="AB46" s="10"/>
      <c r="AC46" s="10"/>
      <c r="AD46" s="10"/>
      <c r="AE46" s="10"/>
      <c r="AF46" s="56">
        <f>+COUNTIF(M46:AE46,"SI")</f>
        <v>0</v>
      </c>
      <c r="AG46" s="97"/>
      <c r="AH46" s="56" t="str">
        <f>IFERROR(VLOOKUP(AG46,'[1]Fórmulas '!$B$26:$C$30,2,0),"")</f>
        <v/>
      </c>
      <c r="AI46" s="56"/>
      <c r="AJ46" s="66" t="str">
        <f>+IFERROR(VLOOKUP(AI46,'[1]Fórmulas '!$E$28:$F$30,2,),"")</f>
        <v/>
      </c>
      <c r="AK46" s="67" t="str">
        <f>IFERROR(VLOOKUP(CONCATENATE(AH46,AJ46),'[1]Fórmulas '!$J$47:$K$71,2,),"")</f>
        <v/>
      </c>
      <c r="AL46" s="192"/>
      <c r="AM46" s="190"/>
      <c r="AN46" s="190"/>
      <c r="AO46" s="191"/>
      <c r="AP46" s="191"/>
      <c r="AQ46" s="208"/>
      <c r="AR46" s="208"/>
      <c r="AS46" s="208"/>
      <c r="AT46" s="208"/>
      <c r="AU46" s="208"/>
      <c r="AV46" s="208"/>
      <c r="AW46" s="208"/>
      <c r="AX46" s="56">
        <f>IF(AQ46="SI",15,0) + IF(AR46="SI",5,0) + IF(AS46="SI",15,0) + IF(AT46="SI",10,0) + IF(AU46="SI",15,0) + IF(AV46="SI",10,0) + IF(AW46="SI",30,0)</f>
        <v>0</v>
      </c>
      <c r="AY46" s="122" t="str">
        <f>IF(AX46=" "," ",IF(AX46&lt;=50,"DISMINUYE CERO PUNTOS",IF(AX46&lt;=75,"DISMINUYE UN PUNTO",IF(AX46&lt;=100,"DISMINUYE DOS PUNTOS"))))</f>
        <v>DISMINUYE CERO PUNTOS</v>
      </c>
      <c r="AZ46" s="56"/>
      <c r="BA46" s="56" t="str">
        <f>IF(BB46=1,"RARA VEZ",IF(BB46=2,"IMPROBABLE",IF(BB46=3,"POSIBLE",IF(BB46=4,"PROBABLE'","CASI SEGURO"))))</f>
        <v>CASI SEGURO</v>
      </c>
      <c r="BB46" s="66" t="str">
        <f>IF(AH46&lt;=2,1,IF(AY46="DISMINUYE CERO PUNTOS",AH46,IF(AY46="DISMINUYE UN PUNTO",AH46-1,AH46-2)))</f>
        <v/>
      </c>
      <c r="BC46" s="104">
        <f t="shared" si="0"/>
        <v>0</v>
      </c>
      <c r="BD46" s="56" t="str">
        <f t="shared" si="0"/>
        <v/>
      </c>
      <c r="BE46" s="104" t="str">
        <f>IFERROR(VLOOKUP(CONCATENATE(BB46,BD46),'[1]Fórmulas '!$J$47:$K$71,2,),"")</f>
        <v/>
      </c>
      <c r="BF46" s="60" t="str">
        <f>IFERROR(BD46*BB46,"")</f>
        <v/>
      </c>
      <c r="BG46" s="191"/>
      <c r="BH46" s="191"/>
      <c r="BI46" s="190"/>
      <c r="BJ46" s="190"/>
      <c r="BK46" s="190"/>
      <c r="BL46" s="190"/>
      <c r="BM46" s="190"/>
      <c r="BN46" s="190"/>
      <c r="BO46" s="190"/>
      <c r="BP46" s="190"/>
      <c r="BQ46" s="190"/>
      <c r="BR46" s="190"/>
      <c r="BS46" s="190"/>
      <c r="BT46" s="190"/>
      <c r="BU46" s="190"/>
      <c r="BV46" s="190"/>
    </row>
  </sheetData>
  <autoFilter ref="A11:BK46"/>
  <mergeCells count="26">
    <mergeCell ref="AL8:BF8"/>
    <mergeCell ref="BD10:BD11"/>
    <mergeCell ref="BE10:BE11"/>
    <mergeCell ref="BF10:BF11"/>
    <mergeCell ref="E2:BV5"/>
    <mergeCell ref="A8:L10"/>
    <mergeCell ref="M8:AK10"/>
    <mergeCell ref="A2:D5"/>
    <mergeCell ref="BG10:BG11"/>
    <mergeCell ref="AL9:AP10"/>
    <mergeCell ref="AQ9:AY9"/>
    <mergeCell ref="AQ10:AW10"/>
    <mergeCell ref="AX10:AY11"/>
    <mergeCell ref="AZ10:AZ11"/>
    <mergeCell ref="BB10:BB11"/>
    <mergeCell ref="BC10:BC11"/>
    <mergeCell ref="BK8:BV8"/>
    <mergeCell ref="BH10:BH11"/>
    <mergeCell ref="BI10:BI11"/>
    <mergeCell ref="BJ10:BJ11"/>
    <mergeCell ref="BK9:BL10"/>
    <mergeCell ref="BS9:BT10"/>
    <mergeCell ref="BM9:BN10"/>
    <mergeCell ref="BO9:BP10"/>
    <mergeCell ref="BQ9:BR10"/>
    <mergeCell ref="BU9:BV10"/>
  </mergeCells>
  <conditionalFormatting sqref="AG12:AG46">
    <cfRule type="containsText" dxfId="129" priority="1" operator="containsText" text="CASI SEGURO">
      <formula>NOT(ISERROR(SEARCH("CASI SEGURO",AG12)))</formula>
    </cfRule>
    <cfRule type="containsText" dxfId="128" priority="2" operator="containsText" text="PROBABLE'">
      <formula>NOT(ISERROR(SEARCH("PROBABLE'",AG12)))</formula>
    </cfRule>
    <cfRule type="containsText" dxfId="127" priority="3" operator="containsText" text="POSIBLE">
      <formula>NOT(ISERROR(SEARCH("POSIBLE",AG12)))</formula>
    </cfRule>
    <cfRule type="containsText" dxfId="126" priority="4" operator="containsText" text="IMPROBABLE">
      <formula>NOT(ISERROR(SEARCH("IMPROBABLE",AG12)))</formula>
    </cfRule>
    <cfRule type="containsText" dxfId="125" priority="5" operator="containsText" text="RARA VEZ">
      <formula>NOT(ISERROR(SEARCH("RARA VEZ",AG12)))</formula>
    </cfRule>
  </conditionalFormatting>
  <conditionalFormatting sqref="AI12:AI17">
    <cfRule type="cellIs" dxfId="124" priority="300" operator="equal">
      <formula>"MAYOR"</formula>
    </cfRule>
    <cfRule type="cellIs" dxfId="123" priority="299" operator="equal">
      <formula>"CATASTRÓFICO"</formula>
    </cfRule>
    <cfRule type="cellIs" dxfId="122" priority="301" operator="equal">
      <formula>"MODERADO"</formula>
    </cfRule>
  </conditionalFormatting>
  <conditionalFormatting sqref="AI19:AI46">
    <cfRule type="cellIs" dxfId="121" priority="14" operator="equal">
      <formula>"CATASTRÓFICO"</formula>
    </cfRule>
    <cfRule type="cellIs" dxfId="120" priority="15" operator="equal">
      <formula>"MAYOR"</formula>
    </cfRule>
    <cfRule type="cellIs" dxfId="119" priority="16" operator="equal">
      <formula>"MODERADO"</formula>
    </cfRule>
  </conditionalFormatting>
  <conditionalFormatting sqref="AK12:AK46">
    <cfRule type="containsText" dxfId="118" priority="20" operator="containsText" text="EXTREMO">
      <formula>NOT(ISERROR(SEARCH("EXTREMO",AK12)))</formula>
    </cfRule>
    <cfRule type="containsText" dxfId="117" priority="17" operator="containsText" text="BAJO">
      <formula>NOT(ISERROR(SEARCH("BAJO",AK12)))</formula>
    </cfRule>
    <cfRule type="containsText" dxfId="116" priority="18" operator="containsText" text="MODERADO">
      <formula>NOT(ISERROR(SEARCH("MODERADO",AK12)))</formula>
    </cfRule>
    <cfRule type="containsText" dxfId="115" priority="19" operator="containsText" text="ALTO">
      <formula>NOT(ISERROR(SEARCH("ALTO",AK12)))</formula>
    </cfRule>
  </conditionalFormatting>
  <conditionalFormatting sqref="BA12:BA17">
    <cfRule type="containsText" dxfId="114" priority="291" operator="containsText" text="CASI SEGURO">
      <formula>NOT(ISERROR(SEARCH("CASI SEGURO",BA12)))</formula>
    </cfRule>
    <cfRule type="containsText" dxfId="113" priority="292" operator="containsText" text="PROBABLE'">
      <formula>NOT(ISERROR(SEARCH("PROBABLE'",BA12)))</formula>
    </cfRule>
    <cfRule type="containsText" dxfId="112" priority="293" operator="containsText" text="POSIBLE">
      <formula>NOT(ISERROR(SEARCH("POSIBLE",BA12)))</formula>
    </cfRule>
    <cfRule type="containsText" dxfId="111" priority="294" stopIfTrue="1" operator="containsText" text="IMPROBABLE">
      <formula>NOT(ISERROR(SEARCH("IMPROBABLE",BA12)))</formula>
    </cfRule>
    <cfRule type="containsText" dxfId="110" priority="295" operator="containsText" text="RARA VEZ">
      <formula>NOT(ISERROR(SEARCH("RARA VEZ",BA12)))</formula>
    </cfRule>
  </conditionalFormatting>
  <conditionalFormatting sqref="BA19:BA46">
    <cfRule type="containsText" dxfId="109" priority="6" operator="containsText" text="CASI SEGURO">
      <formula>NOT(ISERROR(SEARCH("CASI SEGURO",BA19)))</formula>
    </cfRule>
    <cfRule type="containsText" dxfId="108" priority="7" operator="containsText" text="PROBABLE'">
      <formula>NOT(ISERROR(SEARCH("PROBABLE'",BA19)))</formula>
    </cfRule>
    <cfRule type="containsText" dxfId="107" priority="8" operator="containsText" text="POSIBLE">
      <formula>NOT(ISERROR(SEARCH("POSIBLE",BA19)))</formula>
    </cfRule>
    <cfRule type="containsText" dxfId="106" priority="9" stopIfTrue="1" operator="containsText" text="IMPROBABLE">
      <formula>NOT(ISERROR(SEARCH("IMPROBABLE",BA19)))</formula>
    </cfRule>
    <cfRule type="containsText" dxfId="105" priority="10" operator="containsText" text="RARA VEZ">
      <formula>NOT(ISERROR(SEARCH("RARA VEZ",BA19)))</formula>
    </cfRule>
  </conditionalFormatting>
  <conditionalFormatting sqref="BC12:BC17">
    <cfRule type="containsText" dxfId="104" priority="296" operator="containsText" text="MODERADO">
      <formula>NOT(ISERROR(SEARCH("MODERADO",BC12)))</formula>
    </cfRule>
    <cfRule type="containsText" dxfId="103" priority="297" operator="containsText" text="MAYO">
      <formula>NOT(ISERROR(SEARCH("MAYO",BC12)))</formula>
    </cfRule>
    <cfRule type="containsText" dxfId="102" priority="298" operator="containsText" text="CATASTRÓFICO">
      <formula>NOT(ISERROR(SEARCH("CATASTRÓFICO",BC12)))</formula>
    </cfRule>
  </conditionalFormatting>
  <conditionalFormatting sqref="BC19:BC46">
    <cfRule type="containsText" dxfId="101" priority="13" operator="containsText" text="CATASTRÓFICO">
      <formula>NOT(ISERROR(SEARCH("CATASTRÓFICO",BC19)))</formula>
    </cfRule>
    <cfRule type="containsText" dxfId="100" priority="12" operator="containsText" text="MAYO">
      <formula>NOT(ISERROR(SEARCH("MAYO",BC19)))</formula>
    </cfRule>
    <cfRule type="containsText" dxfId="99" priority="11" operator="containsText" text="MODERADO">
      <formula>NOT(ISERROR(SEARCH("MODERADO",BC19)))</formula>
    </cfRule>
  </conditionalFormatting>
  <conditionalFormatting sqref="BE12:BE17">
    <cfRule type="containsText" dxfId="98" priority="306" operator="containsText" text="BAJO">
      <formula>NOT(ISERROR(SEARCH("BAJO",BE12)))</formula>
    </cfRule>
    <cfRule type="containsText" dxfId="97" priority="307" operator="containsText" text="MODERADO">
      <formula>NOT(ISERROR(SEARCH("MODERADO",BE12)))</formula>
    </cfRule>
    <cfRule type="containsText" dxfId="96" priority="308" operator="containsText" text="ALTO">
      <formula>NOT(ISERROR(SEARCH("ALTO",BE12)))</formula>
    </cfRule>
    <cfRule type="containsText" dxfId="95" priority="309" operator="containsText" text="EXTREMO">
      <formula>NOT(ISERROR(SEARCH("EXTREMO",BE12)))</formula>
    </cfRule>
  </conditionalFormatting>
  <conditionalFormatting sqref="BE19:BE46">
    <cfRule type="containsText" dxfId="94" priority="21" operator="containsText" text="BAJO">
      <formula>NOT(ISERROR(SEARCH("BAJO",BE19)))</formula>
    </cfRule>
    <cfRule type="containsText" dxfId="93" priority="22" operator="containsText" text="MODERADO">
      <formula>NOT(ISERROR(SEARCH("MODERADO",BE19)))</formula>
    </cfRule>
    <cfRule type="containsText" dxfId="92" priority="23" operator="containsText" text="ALTO">
      <formula>NOT(ISERROR(SEARCH("ALTO",BE19)))</formula>
    </cfRule>
    <cfRule type="containsText" dxfId="91" priority="24" operator="containsText" text="EXTREMO">
      <formula>NOT(ISERROR(SEARCH("EXTREMO",BE19)))</formula>
    </cfRule>
  </conditionalFormatting>
  <dataValidations count="2">
    <dataValidation type="list" allowBlank="1" showInputMessage="1" showErrorMessage="1" sqref="AS47:AS1048576">
      <formula1>#REF!</formula1>
    </dataValidation>
    <dataValidation type="list" allowBlank="1" showInputMessage="1" showErrorMessage="1" sqref="AQ12:AW17 AQ19:AW46">
      <formula1>"SI,NO"</formula1>
    </dataValidation>
  </dataValidations>
  <hyperlinks>
    <hyperlink ref="BL13" r:id="rId1" display="https://indeportesantioquia-my.sharepoint.com/:f:/r/personal/ialvarez_indeportesantioquia_gov_co/Documents/Documentos/0.%202026/Evidencias%20riesgos%20corrupcion%202026?csf=1&amp;web=1&amp;e=6vbJlR"/>
    <hyperlink ref="AN23" r:id="rId2"/>
    <hyperlink ref="AN24" r:id="rId3"/>
    <hyperlink ref="AN22" r:id="rId4"/>
    <hyperlink ref="AN34" r:id="rId5"/>
    <hyperlink ref="AN35" r:id="rId6"/>
    <hyperlink ref="AN36" r:id="rId7"/>
    <hyperlink ref="AN37" r:id="rId8"/>
    <hyperlink ref="AN38" r:id="rId9"/>
  </hyperlinks>
  <pageMargins left="0.23622047244094491" right="0.23622047244094491" top="0.74803149606299213" bottom="0.74803149606299213" header="0.31496062992125984" footer="0.31496062992125984"/>
  <pageSetup paperSize="5" scale="14" orientation="landscape" horizontalDpi="4294967293" r:id="rId10"/>
  <drawing r:id="rId11"/>
  <legacyDrawing r:id="rId12"/>
  <oleObjects>
    <mc:AlternateContent xmlns:mc="http://schemas.openxmlformats.org/markup-compatibility/2006">
      <mc:Choice Requires="x14">
        <oleObject progId="PBrush" shapeId="10258" r:id="rId13">
          <objectPr defaultSize="0" autoPict="0" r:id="rId14">
            <anchor moveWithCells="1" sizeWithCells="1">
              <from>
                <xdr:col>0</xdr:col>
                <xdr:colOff>1333500</xdr:colOff>
                <xdr:row>1</xdr:row>
                <xdr:rowOff>57150</xdr:rowOff>
              </from>
              <to>
                <xdr:col>3</xdr:col>
                <xdr:colOff>85725</xdr:colOff>
                <xdr:row>4</xdr:row>
                <xdr:rowOff>304800</xdr:rowOff>
              </to>
            </anchor>
          </objectPr>
        </oleObject>
      </mc:Choice>
      <mc:Fallback>
        <oleObject progId="PBrush" shapeId="10258" r:id="rId13"/>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14:formula1>
            <xm:f>'Fórmulas '!$B$26:$B$30</xm:f>
          </x14:formula1>
          <xm:sqref>AG12 AG42:AG1048576</xm:sqref>
        </x14:dataValidation>
        <x14:dataValidation type="list" allowBlank="1" showInputMessage="1" showErrorMessage="1">
          <x14:formula1>
            <xm:f>'Fórmulas '!$AA$5:$AA$7</xm:f>
          </x14:formula1>
          <xm:sqref>BQ12:BQ46 BS12:BS1048576 BU12:BU1048576 BM12:BM46 BO12:BO46 BK42:BK1048576</xm:sqref>
        </x14:dataValidation>
        <x14:dataValidation type="list" allowBlank="1" showInputMessage="1" showErrorMessage="1">
          <x14:formula1>
            <xm:f>'Fórmulas '!$Q$10:$Q$11</xm:f>
          </x14:formula1>
          <xm:sqref>AO42:AO1048576</xm:sqref>
        </x14:dataValidation>
        <x14:dataValidation type="list" allowBlank="1" showInputMessage="1" showErrorMessage="1">
          <x14:formula1>
            <xm:f>'Fórmulas '!$Q$5:$Q$7</xm:f>
          </x14:formula1>
          <xm:sqref>AP42:AP1048576</xm:sqref>
        </x14:dataValidation>
        <x14:dataValidation type="list" allowBlank="1" showInputMessage="1" showErrorMessage="1">
          <x14:formula1>
            <xm:f>'Fórmulas '!$Y$6:$Y$8</xm:f>
          </x14:formula1>
          <xm:sqref>BG42:BG1048576</xm:sqref>
        </x14:dataValidation>
        <x14:dataValidation type="list" allowBlank="1" showInputMessage="1" showErrorMessage="1">
          <x14:formula1>
            <xm:f>'Fórmulas '!$B$13:$B$22</xm:f>
          </x14:formula1>
          <xm:sqref>BH42:BH1048576</xm:sqref>
        </x14:dataValidation>
        <x14:dataValidation type="list" allowBlank="1" showInputMessage="1" showErrorMessage="1">
          <x14:formula1>
            <xm:f>'Fórmulas '!$B$47:$B$68</xm:f>
          </x14:formula1>
          <xm:sqref>B47:B1048576 A12:A13 A42:A1048576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388"/>
  <sheetViews>
    <sheetView showGridLines="0" view="pageBreakPreview" topLeftCell="T116" zoomScale="98" zoomScaleNormal="80" zoomScaleSheetLayoutView="98" workbookViewId="0">
      <selection activeCell="AX22" sqref="AX22"/>
    </sheetView>
  </sheetViews>
  <sheetFormatPr baseColWidth="10" defaultColWidth="11.42578125" defaultRowHeight="24" customHeight="1"/>
  <cols>
    <col min="1" max="2" width="26.42578125" customWidth="1"/>
    <col min="3" max="3" width="45.28515625" hidden="1" customWidth="1"/>
    <col min="4" max="4" width="29.28515625" hidden="1" customWidth="1"/>
    <col min="5" max="5" width="38.28515625" customWidth="1"/>
    <col min="6" max="7" width="31.7109375" hidden="1" customWidth="1"/>
    <col min="8" max="8" width="23.28515625" customWidth="1"/>
    <col min="9" max="9" width="31.7109375" customWidth="1"/>
    <col min="10" max="10" width="22.7109375" customWidth="1"/>
    <col min="11" max="11" width="15.85546875" style="148" hidden="1" customWidth="1"/>
    <col min="12" max="12" width="19.28515625" hidden="1" customWidth="1"/>
    <col min="13" max="13" width="11.5703125" style="148" hidden="1" customWidth="1"/>
    <col min="14" max="14" width="16.85546875" hidden="1" customWidth="1"/>
    <col min="15" max="15" width="11.42578125" style="148" hidden="1" customWidth="1"/>
    <col min="16" max="16" width="39.5703125" customWidth="1"/>
    <col min="17" max="17" width="20" style="3" customWidth="1"/>
    <col min="18" max="18" width="20.140625" style="2" customWidth="1"/>
    <col min="19" max="19" width="18.85546875" customWidth="1"/>
    <col min="20" max="20" width="18.140625" customWidth="1"/>
    <col min="21" max="21" width="19.28515625" style="149" hidden="1" customWidth="1"/>
    <col min="22" max="22" width="23.7109375" style="149" hidden="1" customWidth="1"/>
    <col min="23" max="23" width="23.5703125" style="149" hidden="1" customWidth="1"/>
    <col min="24" max="24" width="20.85546875" style="149" hidden="1" customWidth="1"/>
    <col min="25" max="25" width="25.140625" style="149" hidden="1" customWidth="1"/>
    <col min="26" max="26" width="24.42578125" hidden="1" customWidth="1"/>
    <col min="27" max="27" width="23.85546875" hidden="1" customWidth="1"/>
    <col min="28" max="28" width="11.5703125" hidden="1" customWidth="1"/>
    <col min="29" max="29" width="22.140625" hidden="1" customWidth="1"/>
    <col min="30" max="30" width="18.85546875" hidden="1" customWidth="1"/>
    <col min="31" max="31" width="14.7109375" customWidth="1"/>
    <col min="32" max="32" width="11.5703125" customWidth="1"/>
    <col min="33" max="33" width="23.28515625" style="3" customWidth="1"/>
    <col min="34" max="34" width="52.85546875" customWidth="1"/>
    <col min="35" max="35" width="26.7109375" hidden="1" customWidth="1"/>
    <col min="36" max="36" width="52.85546875" hidden="1" customWidth="1"/>
    <col min="37" max="37" width="15.7109375" hidden="1" customWidth="1"/>
    <col min="38" max="38" width="52.85546875" hidden="1" customWidth="1"/>
    <col min="39" max="39" width="26" hidden="1" customWidth="1"/>
    <col min="40" max="40" width="52.85546875" hidden="1" customWidth="1"/>
    <col min="41" max="41" width="20.85546875" hidden="1" customWidth="1"/>
    <col min="42" max="42" width="52.85546875" hidden="1" customWidth="1"/>
    <col min="43" max="43" width="20.42578125" hidden="1" customWidth="1"/>
    <col min="44" max="44" width="52.85546875" hidden="1" customWidth="1"/>
    <col min="45" max="46" width="0" hidden="1" customWidth="1"/>
  </cols>
  <sheetData>
    <row r="1" spans="1:45" ht="15" hidden="1">
      <c r="K1"/>
      <c r="M1"/>
      <c r="O1"/>
      <c r="Q1"/>
      <c r="R1"/>
      <c r="U1"/>
      <c r="V1"/>
      <c r="W1"/>
      <c r="X1"/>
      <c r="Y1"/>
      <c r="AG1"/>
    </row>
    <row r="2" spans="1:45" ht="18" hidden="1" customHeight="1">
      <c r="A2" s="128"/>
      <c r="B2" s="129"/>
      <c r="C2" s="129"/>
      <c r="D2" s="130"/>
      <c r="E2" s="131" t="s">
        <v>413</v>
      </c>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398" t="s">
        <v>414</v>
      </c>
      <c r="AP2" s="398"/>
      <c r="AQ2" s="399"/>
      <c r="AR2" s="133"/>
    </row>
    <row r="3" spans="1:45" ht="14.45" hidden="1" customHeight="1">
      <c r="A3" s="134"/>
      <c r="D3" s="135"/>
      <c r="E3" s="136"/>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398"/>
      <c r="AP3" s="398"/>
      <c r="AQ3" s="399"/>
      <c r="AR3" s="3"/>
    </row>
    <row r="4" spans="1:45" ht="14.45" hidden="1" customHeight="1">
      <c r="A4" s="134"/>
      <c r="D4" s="135"/>
      <c r="E4" s="136"/>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398"/>
      <c r="AP4" s="398"/>
      <c r="AQ4" s="399"/>
      <c r="AR4" s="3"/>
    </row>
    <row r="5" spans="1:45" ht="14.45" customHeight="1">
      <c r="A5" s="134"/>
      <c r="E5" s="405" t="s">
        <v>0</v>
      </c>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7"/>
      <c r="AO5" s="398"/>
      <c r="AP5" s="398"/>
      <c r="AQ5" s="399"/>
      <c r="AR5" s="402" t="s">
        <v>415</v>
      </c>
    </row>
    <row r="6" spans="1:45" ht="14.45" customHeight="1">
      <c r="A6" s="134"/>
      <c r="E6" s="40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9"/>
      <c r="AO6" s="398"/>
      <c r="AP6" s="398"/>
      <c r="AQ6" s="399"/>
      <c r="AR6" s="403"/>
    </row>
    <row r="7" spans="1:45" ht="14.45" customHeight="1">
      <c r="A7" s="134"/>
      <c r="E7" s="40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9"/>
      <c r="AO7" s="398"/>
      <c r="AP7" s="398"/>
      <c r="AQ7" s="399"/>
      <c r="AR7" s="403"/>
    </row>
    <row r="8" spans="1:45" ht="14.45" customHeight="1">
      <c r="A8" s="134"/>
      <c r="E8" s="408"/>
      <c r="F8" s="398"/>
      <c r="G8" s="398"/>
      <c r="H8" s="398"/>
      <c r="I8" s="398"/>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9"/>
      <c r="AO8" s="398"/>
      <c r="AP8" s="398"/>
      <c r="AQ8" s="399"/>
      <c r="AR8" s="403"/>
    </row>
    <row r="9" spans="1:45" ht="14.45" customHeight="1">
      <c r="A9" s="134"/>
      <c r="E9" s="40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c r="AL9" s="398"/>
      <c r="AM9" s="398"/>
      <c r="AN9" s="399"/>
      <c r="AO9" s="398"/>
      <c r="AP9" s="398"/>
      <c r="AQ9" s="399"/>
      <c r="AR9" s="403"/>
    </row>
    <row r="10" spans="1:45" ht="14.45" customHeight="1">
      <c r="A10" s="134"/>
      <c r="E10" s="40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9"/>
      <c r="AO10" s="398"/>
      <c r="AP10" s="398"/>
      <c r="AQ10" s="399"/>
      <c r="AR10" s="403"/>
    </row>
    <row r="11" spans="1:45" ht="14.45" customHeight="1">
      <c r="A11" s="138"/>
      <c r="B11" s="139"/>
      <c r="C11" s="139"/>
      <c r="D11" s="139"/>
      <c r="E11" s="409"/>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1"/>
      <c r="AO11" s="400"/>
      <c r="AP11" s="400"/>
      <c r="AQ11" s="401"/>
      <c r="AR11" s="404"/>
    </row>
    <row r="12" spans="1:45" ht="14.45" customHeight="1">
      <c r="K12"/>
      <c r="M12"/>
      <c r="O12"/>
      <c r="Q12"/>
      <c r="R12"/>
      <c r="U12"/>
      <c r="V12"/>
      <c r="W12"/>
      <c r="X12"/>
      <c r="Y12"/>
      <c r="AG12"/>
      <c r="AN12" s="140"/>
      <c r="AO12" s="141"/>
    </row>
    <row r="13" spans="1:45" ht="15">
      <c r="K13"/>
      <c r="M13"/>
      <c r="O13"/>
      <c r="Q13"/>
      <c r="R13"/>
      <c r="U13"/>
      <c r="V13"/>
      <c r="W13"/>
      <c r="X13"/>
      <c r="Y13"/>
      <c r="AG13"/>
    </row>
    <row r="14" spans="1:45" ht="31.9" customHeight="1">
      <c r="A14" s="387" t="s">
        <v>1</v>
      </c>
      <c r="B14" s="388"/>
      <c r="C14" s="388"/>
      <c r="D14" s="388"/>
      <c r="E14" s="388"/>
      <c r="F14" s="388"/>
      <c r="G14" s="388"/>
      <c r="H14" s="388"/>
      <c r="I14" s="388"/>
      <c r="J14" s="391" t="s">
        <v>2</v>
      </c>
      <c r="K14" s="392"/>
      <c r="L14" s="392"/>
      <c r="M14" s="392"/>
      <c r="N14" s="392"/>
      <c r="O14" s="392"/>
      <c r="P14" s="396" t="s">
        <v>416</v>
      </c>
      <c r="Q14" s="397"/>
      <c r="R14" s="397"/>
      <c r="S14" s="397"/>
      <c r="T14" s="397"/>
      <c r="U14" s="397"/>
      <c r="V14" s="397"/>
      <c r="W14" s="397"/>
      <c r="X14" s="397"/>
      <c r="Y14" s="397"/>
      <c r="Z14" s="397"/>
      <c r="AA14" s="397"/>
      <c r="AB14" s="397"/>
      <c r="AC14" s="397"/>
      <c r="AD14" s="397"/>
      <c r="AE14" s="397"/>
      <c r="AF14" s="260"/>
      <c r="AG14" s="410" t="s">
        <v>3</v>
      </c>
      <c r="AH14" s="411"/>
      <c r="AI14" s="411"/>
      <c r="AJ14" s="411"/>
      <c r="AK14" s="411"/>
      <c r="AL14" s="411"/>
      <c r="AM14" s="411"/>
      <c r="AN14" s="411"/>
      <c r="AO14" s="411"/>
      <c r="AP14" s="411"/>
      <c r="AQ14" s="411"/>
      <c r="AR14" s="411"/>
      <c r="AS14" s="395" t="s">
        <v>417</v>
      </c>
    </row>
    <row r="15" spans="1:45" ht="18" customHeight="1">
      <c r="A15" s="389"/>
      <c r="B15" s="390"/>
      <c r="C15" s="390"/>
      <c r="D15" s="390"/>
      <c r="E15" s="390"/>
      <c r="F15" s="390"/>
      <c r="G15" s="390"/>
      <c r="H15" s="390"/>
      <c r="I15" s="390"/>
      <c r="J15" s="393"/>
      <c r="K15" s="394"/>
      <c r="L15" s="394"/>
      <c r="M15" s="394"/>
      <c r="N15" s="394"/>
      <c r="O15" s="394"/>
      <c r="P15" s="414"/>
      <c r="Q15" s="415"/>
      <c r="R15" s="415"/>
      <c r="S15" s="415"/>
      <c r="T15" s="416"/>
      <c r="U15" s="396" t="s">
        <v>4</v>
      </c>
      <c r="V15" s="397"/>
      <c r="W15" s="397"/>
      <c r="X15" s="397"/>
      <c r="Y15" s="397"/>
      <c r="Z15" s="397"/>
      <c r="AA15" s="397"/>
      <c r="AB15" s="397"/>
      <c r="AC15" s="397"/>
      <c r="AD15" s="397"/>
      <c r="AE15" s="397"/>
      <c r="AF15" s="260"/>
      <c r="AG15" s="412"/>
      <c r="AH15" s="413"/>
      <c r="AI15" s="413"/>
      <c r="AJ15" s="413"/>
      <c r="AK15" s="413"/>
      <c r="AL15" s="413"/>
      <c r="AM15" s="413"/>
      <c r="AN15" s="413"/>
      <c r="AO15" s="413"/>
      <c r="AP15" s="413"/>
      <c r="AQ15" s="413"/>
      <c r="AR15" s="413"/>
      <c r="AS15" s="395"/>
    </row>
    <row r="16" spans="1:45" ht="31.9" customHeight="1">
      <c r="A16" s="261"/>
      <c r="B16" s="261"/>
      <c r="C16" s="261"/>
      <c r="D16" s="261"/>
      <c r="E16" s="261"/>
      <c r="F16" s="262"/>
      <c r="G16" s="262"/>
      <c r="H16" s="262"/>
      <c r="I16" s="262"/>
      <c r="J16" s="263"/>
      <c r="K16" s="263"/>
      <c r="L16" s="263"/>
      <c r="M16" s="263"/>
      <c r="N16" s="263"/>
      <c r="O16" s="264"/>
      <c r="P16" s="414" t="s">
        <v>418</v>
      </c>
      <c r="Q16" s="415"/>
      <c r="R16" s="416"/>
      <c r="S16" s="417" t="s">
        <v>419</v>
      </c>
      <c r="T16" s="417"/>
      <c r="U16" s="417" t="s">
        <v>419</v>
      </c>
      <c r="V16" s="417"/>
      <c r="W16" s="418" t="s">
        <v>420</v>
      </c>
      <c r="X16" s="419"/>
      <c r="Y16" s="420"/>
      <c r="Z16" s="245"/>
      <c r="AA16" s="251"/>
      <c r="AB16" s="251"/>
      <c r="AC16" s="251"/>
      <c r="AD16" s="251"/>
      <c r="AE16" s="251"/>
      <c r="AF16" s="265"/>
      <c r="AG16" s="386" t="s">
        <v>5</v>
      </c>
      <c r="AH16" s="386"/>
      <c r="AI16" s="386" t="s">
        <v>6</v>
      </c>
      <c r="AJ16" s="386"/>
      <c r="AK16" s="386" t="s">
        <v>421</v>
      </c>
      <c r="AL16" s="386"/>
      <c r="AM16" s="386" t="s">
        <v>8</v>
      </c>
      <c r="AN16" s="386"/>
      <c r="AO16" s="386" t="s">
        <v>9</v>
      </c>
      <c r="AP16" s="386"/>
      <c r="AQ16" s="386" t="s">
        <v>10</v>
      </c>
      <c r="AR16" s="386"/>
      <c r="AS16" s="395"/>
    </row>
    <row r="17" spans="1:45" ht="64.5" customHeight="1">
      <c r="A17" s="246" t="s">
        <v>22</v>
      </c>
      <c r="B17" s="246" t="s">
        <v>23</v>
      </c>
      <c r="C17" s="246" t="s">
        <v>24</v>
      </c>
      <c r="D17" s="246" t="s">
        <v>25</v>
      </c>
      <c r="E17" s="246" t="s">
        <v>26</v>
      </c>
      <c r="F17" s="246" t="s">
        <v>422</v>
      </c>
      <c r="G17" s="246" t="s">
        <v>423</v>
      </c>
      <c r="H17" s="247" t="s">
        <v>424</v>
      </c>
      <c r="I17" s="247" t="s">
        <v>425</v>
      </c>
      <c r="J17" s="248" t="s">
        <v>54</v>
      </c>
      <c r="K17" s="249" t="s">
        <v>13</v>
      </c>
      <c r="L17" s="248" t="s">
        <v>426</v>
      </c>
      <c r="M17" s="249" t="s">
        <v>15</v>
      </c>
      <c r="N17" s="249" t="s">
        <v>56</v>
      </c>
      <c r="O17" s="250" t="s">
        <v>17</v>
      </c>
      <c r="P17" s="315" t="s">
        <v>57</v>
      </c>
      <c r="Q17" s="316" t="s">
        <v>427</v>
      </c>
      <c r="R17" s="316" t="s">
        <v>59</v>
      </c>
      <c r="S17" s="317" t="s">
        <v>428</v>
      </c>
      <c r="T17" s="317" t="s">
        <v>429</v>
      </c>
      <c r="U17" s="318" t="s">
        <v>430</v>
      </c>
      <c r="V17" s="318" t="s">
        <v>431</v>
      </c>
      <c r="W17" s="317" t="s">
        <v>432</v>
      </c>
      <c r="X17" s="317" t="s">
        <v>433</v>
      </c>
      <c r="Y17" s="317" t="s">
        <v>434</v>
      </c>
      <c r="Z17" s="318" t="s">
        <v>435</v>
      </c>
      <c r="AA17" s="318" t="s">
        <v>436</v>
      </c>
      <c r="AB17" s="318" t="s">
        <v>13</v>
      </c>
      <c r="AC17" s="316" t="s">
        <v>14</v>
      </c>
      <c r="AD17" s="318" t="s">
        <v>15</v>
      </c>
      <c r="AE17" s="318" t="s">
        <v>16</v>
      </c>
      <c r="AF17" s="319" t="s">
        <v>437</v>
      </c>
      <c r="AG17" s="252" t="s">
        <v>438</v>
      </c>
      <c r="AH17" s="253" t="s">
        <v>439</v>
      </c>
      <c r="AI17" s="252" t="s">
        <v>438</v>
      </c>
      <c r="AJ17" s="253" t="s">
        <v>439</v>
      </c>
      <c r="AK17" s="252" t="s">
        <v>438</v>
      </c>
      <c r="AL17" s="253" t="s">
        <v>439</v>
      </c>
      <c r="AM17" s="252" t="s">
        <v>438</v>
      </c>
      <c r="AN17" s="253" t="s">
        <v>439</v>
      </c>
      <c r="AO17" s="252" t="s">
        <v>438</v>
      </c>
      <c r="AP17" s="253" t="s">
        <v>439</v>
      </c>
      <c r="AQ17" s="252" t="s">
        <v>438</v>
      </c>
      <c r="AR17" s="253" t="s">
        <v>439</v>
      </c>
      <c r="AS17" s="395"/>
    </row>
    <row r="18" spans="1:45" ht="54" customHeight="1">
      <c r="A18" s="465" t="s">
        <v>77</v>
      </c>
      <c r="B18" s="465" t="s">
        <v>440</v>
      </c>
      <c r="C18" s="465" t="s">
        <v>79</v>
      </c>
      <c r="D18" s="465" t="s">
        <v>80</v>
      </c>
      <c r="E18" s="465" t="s">
        <v>441</v>
      </c>
      <c r="F18" s="490" t="s">
        <v>442</v>
      </c>
      <c r="G18" s="490" t="s">
        <v>443</v>
      </c>
      <c r="H18" s="491" t="s">
        <v>444</v>
      </c>
      <c r="I18" s="465" t="s">
        <v>445</v>
      </c>
      <c r="J18" s="490" t="s">
        <v>446</v>
      </c>
      <c r="K18" s="492">
        <v>0.8</v>
      </c>
      <c r="L18" s="490" t="s">
        <v>447</v>
      </c>
      <c r="M18" s="492">
        <v>0.8</v>
      </c>
      <c r="N18" s="491" t="s">
        <v>110</v>
      </c>
      <c r="O18" s="493">
        <v>0.64</v>
      </c>
      <c r="P18" s="494" t="s">
        <v>448</v>
      </c>
      <c r="Q18" s="490" t="s">
        <v>449</v>
      </c>
      <c r="R18" s="490" t="s">
        <v>450</v>
      </c>
      <c r="S18" s="490" t="s">
        <v>92</v>
      </c>
      <c r="T18" s="490" t="s">
        <v>93</v>
      </c>
      <c r="U18" s="495">
        <v>0.25</v>
      </c>
      <c r="V18" s="495">
        <v>0.15</v>
      </c>
      <c r="W18" s="490" t="s">
        <v>451</v>
      </c>
      <c r="X18" s="490" t="s">
        <v>452</v>
      </c>
      <c r="Y18" s="490" t="s">
        <v>453</v>
      </c>
      <c r="Z18" s="496">
        <v>0.36</v>
      </c>
      <c r="AA18" s="491" t="s">
        <v>454</v>
      </c>
      <c r="AB18" s="496">
        <v>0.2</v>
      </c>
      <c r="AC18" s="490" t="s">
        <v>447</v>
      </c>
      <c r="AD18" s="496">
        <v>0.8</v>
      </c>
      <c r="AE18" s="491" t="s">
        <v>455</v>
      </c>
      <c r="AF18" s="497" t="s">
        <v>97</v>
      </c>
      <c r="AG18" s="490" t="s">
        <v>86</v>
      </c>
      <c r="AH18" s="490" t="s">
        <v>456</v>
      </c>
      <c r="AI18" s="223"/>
      <c r="AJ18" s="223"/>
      <c r="AK18" s="223"/>
      <c r="AL18" s="307"/>
      <c r="AM18" s="285"/>
      <c r="AN18" s="285"/>
      <c r="AO18" s="285"/>
      <c r="AP18" s="223"/>
      <c r="AQ18" s="223"/>
      <c r="AR18" s="223"/>
      <c r="AS18" s="313"/>
    </row>
    <row r="19" spans="1:45" ht="24" customHeight="1">
      <c r="A19" s="465" t="s">
        <v>77</v>
      </c>
      <c r="B19" s="465" t="s">
        <v>457</v>
      </c>
      <c r="C19" s="465" t="s">
        <v>79</v>
      </c>
      <c r="D19" s="465" t="s">
        <v>80</v>
      </c>
      <c r="E19" s="465" t="s">
        <v>458</v>
      </c>
      <c r="F19" s="465" t="s">
        <v>459</v>
      </c>
      <c r="G19" s="465" t="s">
        <v>460</v>
      </c>
      <c r="H19" s="491" t="s">
        <v>444</v>
      </c>
      <c r="I19" s="465" t="s">
        <v>445</v>
      </c>
      <c r="J19" s="497" t="s">
        <v>446</v>
      </c>
      <c r="K19" s="492">
        <v>0.8</v>
      </c>
      <c r="L19" s="497" t="s">
        <v>447</v>
      </c>
      <c r="M19" s="492">
        <v>0.8</v>
      </c>
      <c r="N19" s="491" t="s">
        <v>110</v>
      </c>
      <c r="O19" s="493">
        <v>0.64</v>
      </c>
      <c r="P19" s="490" t="s">
        <v>461</v>
      </c>
      <c r="Q19" s="497" t="s">
        <v>462</v>
      </c>
      <c r="R19" s="490" t="s">
        <v>450</v>
      </c>
      <c r="S19" s="497" t="s">
        <v>92</v>
      </c>
      <c r="T19" s="497" t="s">
        <v>93</v>
      </c>
      <c r="U19" s="495">
        <v>0.25</v>
      </c>
      <c r="V19" s="495">
        <v>0.15</v>
      </c>
      <c r="W19" s="490" t="s">
        <v>451</v>
      </c>
      <c r="X19" s="490" t="s">
        <v>452</v>
      </c>
      <c r="Y19" s="490" t="s">
        <v>453</v>
      </c>
      <c r="Z19" s="496">
        <v>0.36</v>
      </c>
      <c r="AA19" s="491" t="s">
        <v>454</v>
      </c>
      <c r="AB19" s="496">
        <v>0.2</v>
      </c>
      <c r="AC19" s="497" t="s">
        <v>447</v>
      </c>
      <c r="AD19" s="496">
        <v>0.8</v>
      </c>
      <c r="AE19" s="491" t="s">
        <v>455</v>
      </c>
      <c r="AF19" s="497" t="s">
        <v>97</v>
      </c>
      <c r="AG19" s="490" t="s">
        <v>86</v>
      </c>
      <c r="AH19" s="490" t="s">
        <v>463</v>
      </c>
      <c r="AI19" s="223"/>
      <c r="AJ19" s="223"/>
      <c r="AK19" s="223"/>
      <c r="AL19" s="307"/>
      <c r="AM19" s="285"/>
      <c r="AN19" s="285"/>
      <c r="AO19" s="285"/>
      <c r="AP19" s="223"/>
      <c r="AQ19" s="223"/>
      <c r="AR19" s="223"/>
      <c r="AS19" s="314"/>
    </row>
    <row r="20" spans="1:45" ht="24" customHeight="1">
      <c r="A20" s="465" t="s">
        <v>464</v>
      </c>
      <c r="B20" s="465" t="s">
        <v>465</v>
      </c>
      <c r="C20" s="465" t="s">
        <v>466</v>
      </c>
      <c r="D20" s="465" t="s">
        <v>467</v>
      </c>
      <c r="E20" s="491" t="s">
        <v>468</v>
      </c>
      <c r="F20" s="490" t="s">
        <v>469</v>
      </c>
      <c r="G20" s="490" t="s">
        <v>470</v>
      </c>
      <c r="H20" s="491" t="s">
        <v>444</v>
      </c>
      <c r="I20" s="497" t="s">
        <v>471</v>
      </c>
      <c r="J20" s="490" t="s">
        <v>472</v>
      </c>
      <c r="K20" s="496">
        <v>0.6</v>
      </c>
      <c r="L20" s="490" t="s">
        <v>473</v>
      </c>
      <c r="M20" s="496">
        <v>0.6</v>
      </c>
      <c r="N20" s="491" t="s">
        <v>474</v>
      </c>
      <c r="O20" s="495">
        <v>0.36</v>
      </c>
      <c r="P20" s="490" t="s">
        <v>475</v>
      </c>
      <c r="Q20" s="497" t="s">
        <v>476</v>
      </c>
      <c r="R20" s="490" t="s">
        <v>477</v>
      </c>
      <c r="S20" s="490" t="s">
        <v>92</v>
      </c>
      <c r="T20" s="490" t="s">
        <v>93</v>
      </c>
      <c r="U20" s="495">
        <v>0.25</v>
      </c>
      <c r="V20" s="495">
        <v>0.15</v>
      </c>
      <c r="W20" s="490" t="s">
        <v>478</v>
      </c>
      <c r="X20" s="490" t="s">
        <v>452</v>
      </c>
      <c r="Y20" s="490" t="s">
        <v>453</v>
      </c>
      <c r="Z20" s="496">
        <v>0.36</v>
      </c>
      <c r="AA20" s="491" t="s">
        <v>454</v>
      </c>
      <c r="AB20" s="496">
        <v>0.2</v>
      </c>
      <c r="AC20" s="490" t="s">
        <v>479</v>
      </c>
      <c r="AD20" s="496">
        <v>0.4</v>
      </c>
      <c r="AE20" s="491" t="s">
        <v>480</v>
      </c>
      <c r="AF20" s="497" t="s">
        <v>97</v>
      </c>
      <c r="AG20" s="490" t="s">
        <v>94</v>
      </c>
      <c r="AH20" s="490" t="s">
        <v>481</v>
      </c>
      <c r="AI20" s="223"/>
      <c r="AJ20" s="223"/>
      <c r="AK20" s="223"/>
      <c r="AL20" s="307"/>
      <c r="AM20" s="285"/>
      <c r="AN20" s="285"/>
      <c r="AO20" s="285"/>
      <c r="AP20" s="223"/>
      <c r="AQ20" s="223"/>
      <c r="AR20" s="223"/>
      <c r="AS20" s="314"/>
    </row>
    <row r="21" spans="1:45" s="1" customFormat="1" ht="24" customHeight="1">
      <c r="A21" s="465" t="s">
        <v>464</v>
      </c>
      <c r="B21" s="465" t="s">
        <v>482</v>
      </c>
      <c r="C21" s="465" t="s">
        <v>466</v>
      </c>
      <c r="D21" s="465" t="s">
        <v>467</v>
      </c>
      <c r="E21" s="491" t="s">
        <v>483</v>
      </c>
      <c r="F21" s="490" t="s">
        <v>484</v>
      </c>
      <c r="G21" s="490" t="s">
        <v>485</v>
      </c>
      <c r="H21" s="465" t="s">
        <v>444</v>
      </c>
      <c r="I21" s="465" t="s">
        <v>445</v>
      </c>
      <c r="J21" s="490" t="s">
        <v>472</v>
      </c>
      <c r="K21" s="496">
        <v>0.6</v>
      </c>
      <c r="L21" s="490" t="s">
        <v>473</v>
      </c>
      <c r="M21" s="496">
        <v>0.6</v>
      </c>
      <c r="N21" s="491" t="s">
        <v>474</v>
      </c>
      <c r="O21" s="495">
        <v>0.36</v>
      </c>
      <c r="P21" s="490" t="s">
        <v>486</v>
      </c>
      <c r="Q21" s="497" t="s">
        <v>476</v>
      </c>
      <c r="R21" s="490" t="s">
        <v>487</v>
      </c>
      <c r="S21" s="490" t="s">
        <v>92</v>
      </c>
      <c r="T21" s="490" t="s">
        <v>93</v>
      </c>
      <c r="U21" s="495">
        <v>0.25</v>
      </c>
      <c r="V21" s="495">
        <v>0.15</v>
      </c>
      <c r="W21" s="490" t="s">
        <v>478</v>
      </c>
      <c r="X21" s="490" t="s">
        <v>452</v>
      </c>
      <c r="Y21" s="490" t="s">
        <v>453</v>
      </c>
      <c r="Z21" s="496">
        <v>0.36</v>
      </c>
      <c r="AA21" s="491" t="s">
        <v>454</v>
      </c>
      <c r="AB21" s="496">
        <v>0.2</v>
      </c>
      <c r="AC21" s="490" t="s">
        <v>479</v>
      </c>
      <c r="AD21" s="496">
        <v>0.4</v>
      </c>
      <c r="AE21" s="491" t="s">
        <v>480</v>
      </c>
      <c r="AF21" s="497" t="s">
        <v>97</v>
      </c>
      <c r="AG21" s="490" t="s">
        <v>94</v>
      </c>
      <c r="AH21" s="490" t="s">
        <v>488</v>
      </c>
      <c r="AI21" s="223"/>
      <c r="AJ21" s="223"/>
      <c r="AK21" s="223"/>
      <c r="AL21" s="307"/>
      <c r="AM21" s="285"/>
      <c r="AN21" s="285"/>
      <c r="AO21" s="285"/>
      <c r="AP21" s="223"/>
      <c r="AQ21" s="223"/>
      <c r="AR21" s="223"/>
      <c r="AS21" s="314"/>
    </row>
    <row r="22" spans="1:45" s="1" customFormat="1" ht="68.25" customHeight="1">
      <c r="A22" s="465" t="s">
        <v>101</v>
      </c>
      <c r="B22" s="465" t="s">
        <v>489</v>
      </c>
      <c r="C22" s="465" t="s">
        <v>103</v>
      </c>
      <c r="D22" s="465" t="s">
        <v>104</v>
      </c>
      <c r="E22" s="465" t="s">
        <v>490</v>
      </c>
      <c r="F22" s="465" t="s">
        <v>491</v>
      </c>
      <c r="G22" s="465" t="s">
        <v>492</v>
      </c>
      <c r="H22" s="465" t="s">
        <v>493</v>
      </c>
      <c r="I22" s="465" t="s">
        <v>445</v>
      </c>
      <c r="J22" s="465" t="s">
        <v>472</v>
      </c>
      <c r="K22" s="493">
        <v>0.6</v>
      </c>
      <c r="L22" s="465" t="s">
        <v>473</v>
      </c>
      <c r="M22" s="493">
        <v>0.6</v>
      </c>
      <c r="N22" s="465" t="s">
        <v>474</v>
      </c>
      <c r="O22" s="493">
        <v>0.36</v>
      </c>
      <c r="P22" s="498" t="s">
        <v>494</v>
      </c>
      <c r="Q22" s="465" t="s">
        <v>495</v>
      </c>
      <c r="R22" s="465" t="s">
        <v>496</v>
      </c>
      <c r="S22" s="465" t="s">
        <v>92</v>
      </c>
      <c r="T22" s="465" t="s">
        <v>93</v>
      </c>
      <c r="U22" s="493">
        <v>0.25</v>
      </c>
      <c r="V22" s="493">
        <v>0.15</v>
      </c>
      <c r="W22" s="465" t="s">
        <v>478</v>
      </c>
      <c r="X22" s="465" t="s">
        <v>452</v>
      </c>
      <c r="Y22" s="465" t="s">
        <v>453</v>
      </c>
      <c r="Z22" s="493">
        <v>0.36</v>
      </c>
      <c r="AA22" s="465" t="s">
        <v>454</v>
      </c>
      <c r="AB22" s="493">
        <v>0.2</v>
      </c>
      <c r="AC22" s="465" t="s">
        <v>473</v>
      </c>
      <c r="AD22" s="493">
        <v>0.6</v>
      </c>
      <c r="AE22" s="465" t="s">
        <v>474</v>
      </c>
      <c r="AF22" s="465" t="s">
        <v>97</v>
      </c>
      <c r="AG22" s="491" t="s">
        <v>94</v>
      </c>
      <c r="AH22" s="490" t="s">
        <v>497</v>
      </c>
      <c r="AI22" s="223"/>
      <c r="AJ22" s="223"/>
      <c r="AK22" s="223"/>
      <c r="AL22" s="307"/>
      <c r="AM22" s="223"/>
      <c r="AN22" s="285"/>
      <c r="AO22" s="285"/>
      <c r="AP22" s="223"/>
      <c r="AQ22" s="223"/>
      <c r="AR22" s="223"/>
      <c r="AS22" s="314"/>
    </row>
    <row r="23" spans="1:45" s="1" customFormat="1" ht="24" customHeight="1">
      <c r="A23" s="465" t="s">
        <v>117</v>
      </c>
      <c r="B23" s="465" t="s">
        <v>498</v>
      </c>
      <c r="C23" s="465" t="s">
        <v>499</v>
      </c>
      <c r="D23" s="465" t="s">
        <v>120</v>
      </c>
      <c r="E23" s="465" t="s">
        <v>500</v>
      </c>
      <c r="F23" s="465" t="s">
        <v>501</v>
      </c>
      <c r="G23" s="465" t="s">
        <v>502</v>
      </c>
      <c r="H23" s="465" t="s">
        <v>503</v>
      </c>
      <c r="I23" s="465" t="s">
        <v>445</v>
      </c>
      <c r="J23" s="491" t="s">
        <v>446</v>
      </c>
      <c r="K23" s="496">
        <v>0.8</v>
      </c>
      <c r="L23" s="491" t="s">
        <v>447</v>
      </c>
      <c r="M23" s="496">
        <v>0.8</v>
      </c>
      <c r="N23" s="491" t="s">
        <v>110</v>
      </c>
      <c r="O23" s="495">
        <v>0.64</v>
      </c>
      <c r="P23" s="499" t="s">
        <v>504</v>
      </c>
      <c r="Q23" s="490" t="s">
        <v>130</v>
      </c>
      <c r="R23" s="490" t="s">
        <v>505</v>
      </c>
      <c r="S23" s="491" t="s">
        <v>92</v>
      </c>
      <c r="T23" s="491" t="s">
        <v>93</v>
      </c>
      <c r="U23" s="495">
        <v>0.25</v>
      </c>
      <c r="V23" s="495">
        <v>0.15</v>
      </c>
      <c r="W23" s="491" t="s">
        <v>478</v>
      </c>
      <c r="X23" s="491" t="s">
        <v>452</v>
      </c>
      <c r="Y23" s="491" t="s">
        <v>453</v>
      </c>
      <c r="Z23" s="496">
        <v>0.48</v>
      </c>
      <c r="AA23" s="491" t="s">
        <v>472</v>
      </c>
      <c r="AB23" s="496">
        <v>0.4</v>
      </c>
      <c r="AC23" s="490" t="s">
        <v>473</v>
      </c>
      <c r="AD23" s="496">
        <v>0.6</v>
      </c>
      <c r="AE23" s="491" t="s">
        <v>474</v>
      </c>
      <c r="AF23" s="491" t="s">
        <v>97</v>
      </c>
      <c r="AG23" s="497" t="s">
        <v>94</v>
      </c>
      <c r="AH23" s="490" t="s">
        <v>506</v>
      </c>
      <c r="AI23" s="223"/>
      <c r="AJ23" s="223"/>
      <c r="AK23" s="223"/>
      <c r="AL23" s="307"/>
      <c r="AM23" s="223"/>
      <c r="AN23" s="285"/>
      <c r="AO23" s="285"/>
      <c r="AP23" s="223"/>
      <c r="AQ23" s="223"/>
      <c r="AR23" s="223"/>
      <c r="AS23" s="314"/>
    </row>
    <row r="24" spans="1:45" s="1" customFormat="1" ht="24" customHeight="1">
      <c r="A24" s="465" t="s">
        <v>117</v>
      </c>
      <c r="B24" s="465" t="s">
        <v>507</v>
      </c>
      <c r="C24" s="465" t="s">
        <v>499</v>
      </c>
      <c r="D24" s="465" t="s">
        <v>120</v>
      </c>
      <c r="E24" s="465" t="s">
        <v>508</v>
      </c>
      <c r="F24" s="465" t="s">
        <v>509</v>
      </c>
      <c r="G24" s="465" t="s">
        <v>510</v>
      </c>
      <c r="H24" s="465" t="s">
        <v>503</v>
      </c>
      <c r="I24" s="465" t="s">
        <v>445</v>
      </c>
      <c r="J24" s="491" t="s">
        <v>511</v>
      </c>
      <c r="K24" s="496">
        <v>0.2</v>
      </c>
      <c r="L24" s="491" t="s">
        <v>447</v>
      </c>
      <c r="M24" s="496">
        <v>0.4</v>
      </c>
      <c r="N24" s="491" t="s">
        <v>480</v>
      </c>
      <c r="O24" s="495">
        <v>0.08</v>
      </c>
      <c r="P24" s="499" t="s">
        <v>512</v>
      </c>
      <c r="Q24" s="497" t="s">
        <v>180</v>
      </c>
      <c r="R24" s="490" t="s">
        <v>513</v>
      </c>
      <c r="S24" s="491" t="s">
        <v>92</v>
      </c>
      <c r="T24" s="491" t="s">
        <v>93</v>
      </c>
      <c r="U24" s="495">
        <v>0.25</v>
      </c>
      <c r="V24" s="495">
        <v>0.15</v>
      </c>
      <c r="W24" s="491" t="s">
        <v>478</v>
      </c>
      <c r="X24" s="491" t="s">
        <v>452</v>
      </c>
      <c r="Y24" s="491" t="s">
        <v>453</v>
      </c>
      <c r="Z24" s="496">
        <v>0.12</v>
      </c>
      <c r="AA24" s="491" t="s">
        <v>514</v>
      </c>
      <c r="AB24" s="497" t="b">
        <v>0</v>
      </c>
      <c r="AC24" s="490" t="s">
        <v>473</v>
      </c>
      <c r="AD24" s="496">
        <v>0.6</v>
      </c>
      <c r="AE24" s="491" t="s">
        <v>89</v>
      </c>
      <c r="AF24" s="491" t="s">
        <v>97</v>
      </c>
      <c r="AG24" s="490" t="s">
        <v>94</v>
      </c>
      <c r="AH24" s="490" t="s">
        <v>515</v>
      </c>
      <c r="AI24" s="223"/>
      <c r="AJ24" s="223"/>
      <c r="AK24" s="223"/>
      <c r="AL24" s="223"/>
      <c r="AM24" s="310"/>
      <c r="AN24" s="223"/>
      <c r="AO24" s="285"/>
      <c r="AP24" s="223"/>
      <c r="AQ24" s="285"/>
      <c r="AR24" s="285"/>
      <c r="AS24" s="314"/>
    </row>
    <row r="25" spans="1:45" s="1" customFormat="1" ht="24" customHeight="1">
      <c r="A25" s="465" t="s">
        <v>117</v>
      </c>
      <c r="B25" s="465" t="s">
        <v>516</v>
      </c>
      <c r="C25" s="465" t="s">
        <v>499</v>
      </c>
      <c r="D25" s="465" t="s">
        <v>120</v>
      </c>
      <c r="E25" s="465" t="s">
        <v>517</v>
      </c>
      <c r="F25" s="465" t="s">
        <v>518</v>
      </c>
      <c r="G25" s="465" t="s">
        <v>519</v>
      </c>
      <c r="H25" s="465" t="s">
        <v>503</v>
      </c>
      <c r="I25" s="465" t="s">
        <v>520</v>
      </c>
      <c r="J25" s="491" t="s">
        <v>446</v>
      </c>
      <c r="K25" s="496">
        <v>0.8</v>
      </c>
      <c r="L25" s="491" t="s">
        <v>447</v>
      </c>
      <c r="M25" s="496">
        <v>0.8</v>
      </c>
      <c r="N25" s="491" t="s">
        <v>110</v>
      </c>
      <c r="O25" s="495">
        <v>0.64</v>
      </c>
      <c r="P25" s="499" t="s">
        <v>521</v>
      </c>
      <c r="Q25" s="490" t="s">
        <v>130</v>
      </c>
      <c r="R25" s="490" t="s">
        <v>522</v>
      </c>
      <c r="S25" s="491" t="s">
        <v>92</v>
      </c>
      <c r="T25" s="491" t="s">
        <v>93</v>
      </c>
      <c r="U25" s="495">
        <v>0.25</v>
      </c>
      <c r="V25" s="495">
        <v>0.15</v>
      </c>
      <c r="W25" s="491" t="s">
        <v>478</v>
      </c>
      <c r="X25" s="491" t="s">
        <v>452</v>
      </c>
      <c r="Y25" s="491" t="s">
        <v>453</v>
      </c>
      <c r="Z25" s="496">
        <v>0.48</v>
      </c>
      <c r="AA25" s="491" t="s">
        <v>472</v>
      </c>
      <c r="AB25" s="496">
        <v>0.4</v>
      </c>
      <c r="AC25" s="490" t="s">
        <v>473</v>
      </c>
      <c r="AD25" s="496">
        <v>0.6</v>
      </c>
      <c r="AE25" s="491" t="s">
        <v>474</v>
      </c>
      <c r="AF25" s="491" t="s">
        <v>97</v>
      </c>
      <c r="AG25" s="490" t="s">
        <v>94</v>
      </c>
      <c r="AH25" s="490" t="s">
        <v>523</v>
      </c>
      <c r="AI25" s="223"/>
      <c r="AJ25" s="223"/>
      <c r="AK25" s="223"/>
      <c r="AL25" s="223"/>
      <c r="AM25" s="310"/>
      <c r="AN25" s="223"/>
      <c r="AO25" s="285"/>
      <c r="AP25" s="223"/>
      <c r="AQ25" s="285"/>
      <c r="AR25" s="285"/>
      <c r="AS25" s="314"/>
    </row>
    <row r="26" spans="1:45" s="1" customFormat="1" ht="24" customHeight="1">
      <c r="A26" s="465" t="s">
        <v>117</v>
      </c>
      <c r="B26" s="465" t="s">
        <v>524</v>
      </c>
      <c r="C26" s="465" t="s">
        <v>499</v>
      </c>
      <c r="D26" s="465" t="s">
        <v>120</v>
      </c>
      <c r="E26" s="490" t="s">
        <v>525</v>
      </c>
      <c r="F26" s="490" t="s">
        <v>526</v>
      </c>
      <c r="G26" s="490" t="s">
        <v>527</v>
      </c>
      <c r="H26" s="465" t="s">
        <v>503</v>
      </c>
      <c r="I26" s="465" t="s">
        <v>445</v>
      </c>
      <c r="J26" s="491" t="s">
        <v>511</v>
      </c>
      <c r="K26" s="496">
        <v>0.2</v>
      </c>
      <c r="L26" s="491" t="s">
        <v>473</v>
      </c>
      <c r="M26" s="496">
        <v>0.6</v>
      </c>
      <c r="N26" s="491" t="s">
        <v>474</v>
      </c>
      <c r="O26" s="495">
        <v>0.12</v>
      </c>
      <c r="P26" s="499" t="s">
        <v>528</v>
      </c>
      <c r="Q26" s="491" t="s">
        <v>529</v>
      </c>
      <c r="R26" s="465" t="s">
        <v>530</v>
      </c>
      <c r="S26" s="491" t="s">
        <v>92</v>
      </c>
      <c r="T26" s="491" t="s">
        <v>93</v>
      </c>
      <c r="U26" s="495">
        <v>0.25</v>
      </c>
      <c r="V26" s="495">
        <v>0.15</v>
      </c>
      <c r="W26" s="491" t="s">
        <v>478</v>
      </c>
      <c r="X26" s="491" t="s">
        <v>452</v>
      </c>
      <c r="Y26" s="491" t="s">
        <v>453</v>
      </c>
      <c r="Z26" s="496">
        <v>0.12</v>
      </c>
      <c r="AA26" s="491" t="s">
        <v>514</v>
      </c>
      <c r="AB26" s="496">
        <v>0.2</v>
      </c>
      <c r="AC26" s="491" t="s">
        <v>531</v>
      </c>
      <c r="AD26" s="496">
        <v>0.2</v>
      </c>
      <c r="AE26" s="491" t="s">
        <v>480</v>
      </c>
      <c r="AF26" s="491" t="s">
        <v>97</v>
      </c>
      <c r="AG26" s="490" t="s">
        <v>94</v>
      </c>
      <c r="AH26" s="490" t="s">
        <v>532</v>
      </c>
      <c r="AI26" s="223"/>
      <c r="AJ26" s="223"/>
      <c r="AK26" s="223"/>
      <c r="AL26" s="223"/>
      <c r="AM26" s="310"/>
      <c r="AN26" s="285"/>
      <c r="AO26" s="285"/>
      <c r="AP26" s="223"/>
      <c r="AQ26" s="285"/>
      <c r="AR26" s="285"/>
      <c r="AS26" s="314"/>
    </row>
    <row r="27" spans="1:45" s="1" customFormat="1" ht="24" customHeight="1">
      <c r="A27" s="465" t="s">
        <v>117</v>
      </c>
      <c r="B27" s="465" t="s">
        <v>533</v>
      </c>
      <c r="C27" s="465" t="s">
        <v>499</v>
      </c>
      <c r="D27" s="465" t="s">
        <v>120</v>
      </c>
      <c r="E27" s="490" t="s">
        <v>534</v>
      </c>
      <c r="F27" s="490" t="s">
        <v>535</v>
      </c>
      <c r="G27" s="490" t="s">
        <v>536</v>
      </c>
      <c r="H27" s="465" t="s">
        <v>503</v>
      </c>
      <c r="I27" s="465" t="s">
        <v>445</v>
      </c>
      <c r="J27" s="491" t="s">
        <v>511</v>
      </c>
      <c r="K27" s="496">
        <v>0.2</v>
      </c>
      <c r="L27" s="491" t="s">
        <v>537</v>
      </c>
      <c r="M27" s="496">
        <v>1</v>
      </c>
      <c r="N27" s="491" t="s">
        <v>89</v>
      </c>
      <c r="O27" s="495">
        <v>0.2</v>
      </c>
      <c r="P27" s="499" t="s">
        <v>538</v>
      </c>
      <c r="Q27" s="491" t="s">
        <v>195</v>
      </c>
      <c r="R27" s="465" t="s">
        <v>539</v>
      </c>
      <c r="S27" s="491" t="s">
        <v>92</v>
      </c>
      <c r="T27" s="491" t="s">
        <v>226</v>
      </c>
      <c r="U27" s="495">
        <v>0.15</v>
      </c>
      <c r="V27" s="495">
        <v>0.15</v>
      </c>
      <c r="W27" s="491" t="s">
        <v>478</v>
      </c>
      <c r="X27" s="491" t="s">
        <v>540</v>
      </c>
      <c r="Y27" s="491" t="s">
        <v>453</v>
      </c>
      <c r="Z27" s="496">
        <v>0.14000000000000001</v>
      </c>
      <c r="AA27" s="491" t="s">
        <v>514</v>
      </c>
      <c r="AB27" s="496">
        <v>0.2</v>
      </c>
      <c r="AC27" s="491" t="s">
        <v>531</v>
      </c>
      <c r="AD27" s="496">
        <v>0.2</v>
      </c>
      <c r="AE27" s="491" t="s">
        <v>480</v>
      </c>
      <c r="AF27" s="491" t="s">
        <v>97</v>
      </c>
      <c r="AG27" s="490" t="s">
        <v>94</v>
      </c>
      <c r="AH27" s="490" t="s">
        <v>541</v>
      </c>
      <c r="AI27" s="223"/>
      <c r="AJ27" s="223"/>
      <c r="AK27" s="223"/>
      <c r="AL27" s="223"/>
      <c r="AM27" s="285"/>
      <c r="AN27" s="285"/>
      <c r="AO27" s="285"/>
      <c r="AP27" s="285"/>
      <c r="AQ27" s="285"/>
      <c r="AR27" s="285"/>
      <c r="AS27" s="314"/>
    </row>
    <row r="28" spans="1:45" s="1" customFormat="1" ht="24" customHeight="1">
      <c r="A28" s="465" t="s">
        <v>117</v>
      </c>
      <c r="B28" s="465" t="s">
        <v>542</v>
      </c>
      <c r="C28" s="465" t="s">
        <v>499</v>
      </c>
      <c r="D28" s="465" t="s">
        <v>120</v>
      </c>
      <c r="E28" s="490" t="s">
        <v>543</v>
      </c>
      <c r="F28" s="490" t="s">
        <v>544</v>
      </c>
      <c r="G28" s="490" t="s">
        <v>545</v>
      </c>
      <c r="H28" s="465" t="s">
        <v>503</v>
      </c>
      <c r="I28" s="465" t="s">
        <v>445</v>
      </c>
      <c r="J28" s="491" t="s">
        <v>446</v>
      </c>
      <c r="K28" s="496">
        <v>0.8</v>
      </c>
      <c r="L28" s="491" t="s">
        <v>473</v>
      </c>
      <c r="M28" s="496">
        <v>0.6</v>
      </c>
      <c r="N28" s="491" t="s">
        <v>110</v>
      </c>
      <c r="O28" s="495">
        <v>0.48</v>
      </c>
      <c r="P28" s="499" t="s">
        <v>546</v>
      </c>
      <c r="Q28" s="491" t="s">
        <v>195</v>
      </c>
      <c r="R28" s="491" t="s">
        <v>547</v>
      </c>
      <c r="S28" s="491" t="s">
        <v>92</v>
      </c>
      <c r="T28" s="491" t="s">
        <v>93</v>
      </c>
      <c r="U28" s="495">
        <v>0.25</v>
      </c>
      <c r="V28" s="495">
        <v>0.15</v>
      </c>
      <c r="W28" s="491" t="s">
        <v>478</v>
      </c>
      <c r="X28" s="491" t="s">
        <v>540</v>
      </c>
      <c r="Y28" s="491" t="s">
        <v>453</v>
      </c>
      <c r="Z28" s="496">
        <v>0.48</v>
      </c>
      <c r="AA28" s="491" t="s">
        <v>472</v>
      </c>
      <c r="AB28" s="496">
        <v>0.2</v>
      </c>
      <c r="AC28" s="491" t="s">
        <v>531</v>
      </c>
      <c r="AD28" s="496">
        <v>0.2</v>
      </c>
      <c r="AE28" s="491" t="s">
        <v>480</v>
      </c>
      <c r="AF28" s="491" t="s">
        <v>97</v>
      </c>
      <c r="AG28" s="490" t="s">
        <v>94</v>
      </c>
      <c r="AH28" s="490" t="s">
        <v>548</v>
      </c>
      <c r="AI28" s="223"/>
      <c r="AJ28" s="223"/>
      <c r="AK28" s="223"/>
      <c r="AL28" s="223"/>
      <c r="AM28" s="285"/>
      <c r="AN28" s="285"/>
      <c r="AO28" s="285"/>
      <c r="AP28" s="285"/>
      <c r="AQ28" s="285"/>
      <c r="AR28" s="285"/>
      <c r="AS28" s="314"/>
    </row>
    <row r="29" spans="1:45" s="1" customFormat="1" ht="24" customHeight="1">
      <c r="A29" s="465" t="s">
        <v>134</v>
      </c>
      <c r="B29" s="465" t="s">
        <v>549</v>
      </c>
      <c r="C29" s="465" t="s">
        <v>136</v>
      </c>
      <c r="D29" s="465" t="s">
        <v>137</v>
      </c>
      <c r="E29" s="490" t="s">
        <v>550</v>
      </c>
      <c r="F29" s="491" t="s">
        <v>551</v>
      </c>
      <c r="G29" s="491" t="s">
        <v>552</v>
      </c>
      <c r="H29" s="491" t="s">
        <v>444</v>
      </c>
      <c r="I29" s="491" t="s">
        <v>553</v>
      </c>
      <c r="J29" s="490" t="s">
        <v>472</v>
      </c>
      <c r="K29" s="492">
        <v>0.6</v>
      </c>
      <c r="L29" s="490" t="s">
        <v>447</v>
      </c>
      <c r="M29" s="492">
        <v>0.8</v>
      </c>
      <c r="N29" s="491" t="s">
        <v>455</v>
      </c>
      <c r="O29" s="495">
        <v>0.48</v>
      </c>
      <c r="P29" s="490" t="s">
        <v>554</v>
      </c>
      <c r="Q29" s="497" t="s">
        <v>555</v>
      </c>
      <c r="R29" s="490" t="s">
        <v>556</v>
      </c>
      <c r="S29" s="490" t="s">
        <v>92</v>
      </c>
      <c r="T29" s="490" t="s">
        <v>93</v>
      </c>
      <c r="U29" s="495">
        <v>0.25</v>
      </c>
      <c r="V29" s="495">
        <v>0.15</v>
      </c>
      <c r="W29" s="490" t="s">
        <v>478</v>
      </c>
      <c r="X29" s="490" t="s">
        <v>452</v>
      </c>
      <c r="Y29" s="490" t="s">
        <v>453</v>
      </c>
      <c r="Z29" s="496">
        <v>0.36</v>
      </c>
      <c r="AA29" s="491" t="s">
        <v>454</v>
      </c>
      <c r="AB29" s="496">
        <v>0.2</v>
      </c>
      <c r="AC29" s="490" t="s">
        <v>531</v>
      </c>
      <c r="AD29" s="496">
        <v>0.2</v>
      </c>
      <c r="AE29" s="491" t="s">
        <v>480</v>
      </c>
      <c r="AF29" s="497" t="s">
        <v>97</v>
      </c>
      <c r="AG29" s="490" t="s">
        <v>94</v>
      </c>
      <c r="AH29" s="490" t="s">
        <v>557</v>
      </c>
      <c r="AI29" s="223"/>
      <c r="AJ29" s="223"/>
      <c r="AK29" s="223"/>
      <c r="AL29" s="223"/>
      <c r="AM29" s="285"/>
      <c r="AN29" s="285"/>
      <c r="AO29" s="285"/>
      <c r="AP29" s="285"/>
      <c r="AQ29" s="285"/>
      <c r="AR29" s="285"/>
      <c r="AS29" s="314"/>
    </row>
    <row r="30" spans="1:45" s="1" customFormat="1" ht="24" customHeight="1">
      <c r="A30" s="465" t="s">
        <v>145</v>
      </c>
      <c r="B30" s="465" t="s">
        <v>558</v>
      </c>
      <c r="C30" s="465" t="s">
        <v>147</v>
      </c>
      <c r="D30" s="490" t="str">
        <f>VLOOKUP(A30,'Fórmulas '!$F$47:$G$68,2,FALSE)</f>
        <v>Subgerente de Fomento y Desarrollo Deportivo</v>
      </c>
      <c r="E30" s="500" t="s">
        <v>559</v>
      </c>
      <c r="F30" s="500" t="s">
        <v>560</v>
      </c>
      <c r="G30" s="500" t="s">
        <v>561</v>
      </c>
      <c r="H30" s="491" t="s">
        <v>444</v>
      </c>
      <c r="I30" s="465" t="s">
        <v>562</v>
      </c>
      <c r="J30" s="490" t="s">
        <v>446</v>
      </c>
      <c r="K30" s="492">
        <v>0.8</v>
      </c>
      <c r="L30" s="490" t="s">
        <v>447</v>
      </c>
      <c r="M30" s="492">
        <v>0.8</v>
      </c>
      <c r="N30" s="491" t="s">
        <v>110</v>
      </c>
      <c r="O30" s="495">
        <v>0.64</v>
      </c>
      <c r="P30" s="499" t="s">
        <v>563</v>
      </c>
      <c r="Q30" s="490" t="s">
        <v>180</v>
      </c>
      <c r="R30" s="490" t="s">
        <v>564</v>
      </c>
      <c r="S30" s="490" t="s">
        <v>565</v>
      </c>
      <c r="T30" s="490" t="s">
        <v>93</v>
      </c>
      <c r="U30" s="495">
        <v>0.25</v>
      </c>
      <c r="V30" s="495">
        <v>0.25</v>
      </c>
      <c r="W30" s="490" t="s">
        <v>478</v>
      </c>
      <c r="X30" s="490" t="s">
        <v>452</v>
      </c>
      <c r="Y30" s="490" t="s">
        <v>453</v>
      </c>
      <c r="Z30" s="496">
        <v>0.4</v>
      </c>
      <c r="AA30" s="491" t="s">
        <v>472</v>
      </c>
      <c r="AB30" s="496">
        <v>0.4</v>
      </c>
      <c r="AC30" s="490" t="s">
        <v>473</v>
      </c>
      <c r="AD30" s="496">
        <v>0.6</v>
      </c>
      <c r="AE30" s="491" t="s">
        <v>474</v>
      </c>
      <c r="AF30" s="497" t="s">
        <v>97</v>
      </c>
      <c r="AG30" s="490" t="s">
        <v>94</v>
      </c>
      <c r="AH30" s="490" t="s">
        <v>566</v>
      </c>
      <c r="AI30" s="223"/>
      <c r="AJ30" s="223"/>
      <c r="AK30" s="310"/>
      <c r="AL30" s="310"/>
      <c r="AM30" s="223"/>
      <c r="AN30" s="223"/>
      <c r="AO30" s="285"/>
      <c r="AP30" s="223"/>
      <c r="AQ30" s="223"/>
      <c r="AR30" s="223"/>
      <c r="AS30" s="314"/>
    </row>
    <row r="31" spans="1:45" s="1" customFormat="1" ht="24" customHeight="1">
      <c r="A31" s="490" t="s">
        <v>567</v>
      </c>
      <c r="B31" s="490" t="s">
        <v>568</v>
      </c>
      <c r="C31" s="490" t="s">
        <v>569</v>
      </c>
      <c r="D31" s="490" t="s">
        <v>570</v>
      </c>
      <c r="E31" s="465" t="s">
        <v>571</v>
      </c>
      <c r="F31" s="465" t="s">
        <v>572</v>
      </c>
      <c r="G31" s="465" t="s">
        <v>573</v>
      </c>
      <c r="H31" s="491" t="s">
        <v>444</v>
      </c>
      <c r="I31" s="465" t="s">
        <v>445</v>
      </c>
      <c r="J31" s="490" t="s">
        <v>472</v>
      </c>
      <c r="K31" s="492">
        <v>0.6</v>
      </c>
      <c r="L31" s="490" t="s">
        <v>447</v>
      </c>
      <c r="M31" s="492">
        <v>0.8</v>
      </c>
      <c r="N31" s="491" t="s">
        <v>455</v>
      </c>
      <c r="O31" s="495">
        <v>0.48</v>
      </c>
      <c r="P31" s="499" t="s">
        <v>574</v>
      </c>
      <c r="Q31" s="497" t="s">
        <v>575</v>
      </c>
      <c r="R31" s="497" t="s">
        <v>576</v>
      </c>
      <c r="S31" s="490" t="s">
        <v>92</v>
      </c>
      <c r="T31" s="490" t="s">
        <v>93</v>
      </c>
      <c r="U31" s="495">
        <v>0.25</v>
      </c>
      <c r="V31" s="495">
        <v>0.15</v>
      </c>
      <c r="W31" s="491" t="s">
        <v>451</v>
      </c>
      <c r="X31" s="491" t="s">
        <v>452</v>
      </c>
      <c r="Y31" s="491" t="s">
        <v>453</v>
      </c>
      <c r="Z31" s="496">
        <v>0.36</v>
      </c>
      <c r="AA31" s="491" t="s">
        <v>454</v>
      </c>
      <c r="AB31" s="496">
        <v>0.2</v>
      </c>
      <c r="AC31" s="490" t="s">
        <v>473</v>
      </c>
      <c r="AD31" s="496">
        <v>0.6</v>
      </c>
      <c r="AE31" s="491" t="s">
        <v>474</v>
      </c>
      <c r="AF31" s="491" t="s">
        <v>97</v>
      </c>
      <c r="AG31" s="490" t="s">
        <v>94</v>
      </c>
      <c r="AH31" s="490" t="s">
        <v>577</v>
      </c>
      <c r="AI31" s="223"/>
      <c r="AJ31" s="223"/>
      <c r="AK31" s="310"/>
      <c r="AL31" s="310"/>
      <c r="AM31" s="223"/>
      <c r="AN31" s="223"/>
      <c r="AO31" s="285"/>
      <c r="AP31" s="223"/>
      <c r="AQ31" s="223"/>
      <c r="AR31" s="223"/>
      <c r="AS31" s="314"/>
    </row>
    <row r="32" spans="1:45" s="1" customFormat="1" ht="24" customHeight="1">
      <c r="A32" s="490" t="s">
        <v>567</v>
      </c>
      <c r="B32" s="490" t="s">
        <v>578</v>
      </c>
      <c r="C32" s="490" t="s">
        <v>569</v>
      </c>
      <c r="D32" s="490" t="s">
        <v>570</v>
      </c>
      <c r="E32" s="465" t="s">
        <v>579</v>
      </c>
      <c r="F32" s="465" t="s">
        <v>580</v>
      </c>
      <c r="G32" s="465" t="s">
        <v>581</v>
      </c>
      <c r="H32" s="491" t="s">
        <v>444</v>
      </c>
      <c r="I32" s="465" t="s">
        <v>445</v>
      </c>
      <c r="J32" s="490" t="s">
        <v>472</v>
      </c>
      <c r="K32" s="496">
        <v>0.6</v>
      </c>
      <c r="L32" s="490" t="s">
        <v>447</v>
      </c>
      <c r="M32" s="496">
        <v>0.8</v>
      </c>
      <c r="N32" s="491" t="s">
        <v>455</v>
      </c>
      <c r="O32" s="495">
        <v>0.48</v>
      </c>
      <c r="P32" s="501" t="s">
        <v>582</v>
      </c>
      <c r="Q32" s="497" t="s">
        <v>575</v>
      </c>
      <c r="R32" s="490" t="s">
        <v>583</v>
      </c>
      <c r="S32" s="490" t="s">
        <v>92</v>
      </c>
      <c r="T32" s="490" t="s">
        <v>93</v>
      </c>
      <c r="U32" s="495">
        <v>0.25</v>
      </c>
      <c r="V32" s="495">
        <v>0.15</v>
      </c>
      <c r="W32" s="491" t="s">
        <v>478</v>
      </c>
      <c r="X32" s="491" t="s">
        <v>452</v>
      </c>
      <c r="Y32" s="491" t="s">
        <v>453</v>
      </c>
      <c r="Z32" s="496">
        <v>0.36</v>
      </c>
      <c r="AA32" s="491" t="s">
        <v>454</v>
      </c>
      <c r="AB32" s="496">
        <v>0.2</v>
      </c>
      <c r="AC32" s="490" t="s">
        <v>473</v>
      </c>
      <c r="AD32" s="496">
        <v>0.6</v>
      </c>
      <c r="AE32" s="491" t="s">
        <v>474</v>
      </c>
      <c r="AF32" s="491" t="s">
        <v>97</v>
      </c>
      <c r="AG32" s="490" t="s">
        <v>94</v>
      </c>
      <c r="AH32" s="490" t="s">
        <v>584</v>
      </c>
      <c r="AI32" s="223"/>
      <c r="AJ32" s="223"/>
      <c r="AK32" s="310"/>
      <c r="AL32" s="310"/>
      <c r="AM32" s="223"/>
      <c r="AN32" s="223"/>
      <c r="AO32" s="285"/>
      <c r="AP32" s="223"/>
      <c r="AQ32" s="223"/>
      <c r="AR32" s="223"/>
      <c r="AS32" s="314"/>
    </row>
    <row r="33" spans="1:45" s="1" customFormat="1" ht="24" customHeight="1">
      <c r="A33" s="490" t="s">
        <v>567</v>
      </c>
      <c r="B33" s="490" t="s">
        <v>585</v>
      </c>
      <c r="C33" s="490" t="s">
        <v>569</v>
      </c>
      <c r="D33" s="490" t="s">
        <v>570</v>
      </c>
      <c r="E33" s="465" t="s">
        <v>586</v>
      </c>
      <c r="F33" s="465" t="s">
        <v>587</v>
      </c>
      <c r="G33" s="465" t="s">
        <v>588</v>
      </c>
      <c r="H33" s="465" t="s">
        <v>444</v>
      </c>
      <c r="I33" s="465" t="s">
        <v>445</v>
      </c>
      <c r="J33" s="490" t="s">
        <v>446</v>
      </c>
      <c r="K33" s="496">
        <v>0.8</v>
      </c>
      <c r="L33" s="490" t="s">
        <v>447</v>
      </c>
      <c r="M33" s="496">
        <v>0.8</v>
      </c>
      <c r="N33" s="491" t="s">
        <v>110</v>
      </c>
      <c r="O33" s="495">
        <v>0.64</v>
      </c>
      <c r="P33" s="490" t="s">
        <v>589</v>
      </c>
      <c r="Q33" s="497" t="s">
        <v>130</v>
      </c>
      <c r="R33" s="490" t="s">
        <v>590</v>
      </c>
      <c r="S33" s="490" t="s">
        <v>92</v>
      </c>
      <c r="T33" s="490" t="s">
        <v>93</v>
      </c>
      <c r="U33" s="495">
        <v>0.25</v>
      </c>
      <c r="V33" s="495">
        <v>0.15</v>
      </c>
      <c r="W33" s="491" t="s">
        <v>478</v>
      </c>
      <c r="X33" s="491" t="s">
        <v>452</v>
      </c>
      <c r="Y33" s="491" t="s">
        <v>453</v>
      </c>
      <c r="Z33" s="496">
        <v>0.48</v>
      </c>
      <c r="AA33" s="491" t="s">
        <v>472</v>
      </c>
      <c r="AB33" s="496">
        <v>0.4</v>
      </c>
      <c r="AC33" s="490" t="s">
        <v>473</v>
      </c>
      <c r="AD33" s="496">
        <v>0.6</v>
      </c>
      <c r="AE33" s="491" t="s">
        <v>474</v>
      </c>
      <c r="AF33" s="491" t="s">
        <v>97</v>
      </c>
      <c r="AG33" s="490" t="s">
        <v>94</v>
      </c>
      <c r="AH33" s="490" t="s">
        <v>591</v>
      </c>
      <c r="AI33" s="285"/>
      <c r="AJ33" s="285"/>
      <c r="AK33" s="285"/>
      <c r="AL33" s="285"/>
      <c r="AM33" s="307"/>
      <c r="AN33" s="285"/>
      <c r="AO33" s="285"/>
      <c r="AP33" s="285"/>
      <c r="AQ33" s="285"/>
      <c r="AR33" s="285"/>
      <c r="AS33" s="314"/>
    </row>
    <row r="34" spans="1:45" s="1" customFormat="1" ht="24" customHeight="1">
      <c r="A34" s="465" t="s">
        <v>161</v>
      </c>
      <c r="B34" s="465" t="s">
        <v>592</v>
      </c>
      <c r="C34" s="490" t="s">
        <v>163</v>
      </c>
      <c r="D34" s="490" t="s">
        <v>164</v>
      </c>
      <c r="E34" s="465" t="s">
        <v>571</v>
      </c>
      <c r="F34" s="465" t="s">
        <v>572</v>
      </c>
      <c r="G34" s="465" t="s">
        <v>573</v>
      </c>
      <c r="H34" s="491" t="s">
        <v>444</v>
      </c>
      <c r="I34" s="465" t="s">
        <v>445</v>
      </c>
      <c r="J34" s="490" t="s">
        <v>472</v>
      </c>
      <c r="K34" s="492">
        <v>0.6</v>
      </c>
      <c r="L34" s="490" t="s">
        <v>447</v>
      </c>
      <c r="M34" s="492">
        <v>0.8</v>
      </c>
      <c r="N34" s="491" t="s">
        <v>455</v>
      </c>
      <c r="O34" s="495">
        <v>0.48</v>
      </c>
      <c r="P34" s="490" t="s">
        <v>593</v>
      </c>
      <c r="Q34" s="497" t="s">
        <v>575</v>
      </c>
      <c r="R34" s="497" t="s">
        <v>576</v>
      </c>
      <c r="S34" s="490" t="s">
        <v>92</v>
      </c>
      <c r="T34" s="490" t="s">
        <v>93</v>
      </c>
      <c r="U34" s="495">
        <v>0.25</v>
      </c>
      <c r="V34" s="495">
        <v>0.15</v>
      </c>
      <c r="W34" s="491" t="s">
        <v>451</v>
      </c>
      <c r="X34" s="491" t="s">
        <v>452</v>
      </c>
      <c r="Y34" s="491" t="s">
        <v>453</v>
      </c>
      <c r="Z34" s="496">
        <v>0.36</v>
      </c>
      <c r="AA34" s="491" t="s">
        <v>454</v>
      </c>
      <c r="AB34" s="496">
        <v>0.2</v>
      </c>
      <c r="AC34" s="490" t="s">
        <v>473</v>
      </c>
      <c r="AD34" s="496">
        <v>0.6</v>
      </c>
      <c r="AE34" s="491" t="s">
        <v>474</v>
      </c>
      <c r="AF34" s="491" t="s">
        <v>97</v>
      </c>
      <c r="AG34" s="490" t="s">
        <v>94</v>
      </c>
      <c r="AH34" s="490" t="s">
        <v>594</v>
      </c>
      <c r="AI34" s="285"/>
      <c r="AJ34" s="285"/>
      <c r="AK34" s="285"/>
      <c r="AL34" s="285"/>
      <c r="AM34" s="307"/>
      <c r="AN34" s="285"/>
      <c r="AO34" s="285"/>
      <c r="AP34" s="285"/>
      <c r="AQ34" s="285"/>
      <c r="AR34" s="285"/>
      <c r="AS34" s="314"/>
    </row>
    <row r="35" spans="1:45" s="1" customFormat="1" ht="24" customHeight="1">
      <c r="A35" s="465" t="s">
        <v>161</v>
      </c>
      <c r="B35" s="465" t="s">
        <v>595</v>
      </c>
      <c r="C35" s="490" t="s">
        <v>163</v>
      </c>
      <c r="D35" s="490" t="s">
        <v>164</v>
      </c>
      <c r="E35" s="465" t="s">
        <v>579</v>
      </c>
      <c r="F35" s="465" t="s">
        <v>580</v>
      </c>
      <c r="G35" s="465" t="s">
        <v>581</v>
      </c>
      <c r="H35" s="491" t="s">
        <v>444</v>
      </c>
      <c r="I35" s="465" t="s">
        <v>445</v>
      </c>
      <c r="J35" s="490" t="s">
        <v>472</v>
      </c>
      <c r="K35" s="496">
        <v>0.6</v>
      </c>
      <c r="L35" s="490" t="s">
        <v>447</v>
      </c>
      <c r="M35" s="496">
        <v>0.8</v>
      </c>
      <c r="N35" s="491" t="s">
        <v>455</v>
      </c>
      <c r="O35" s="495">
        <v>0.48</v>
      </c>
      <c r="P35" s="490" t="s">
        <v>596</v>
      </c>
      <c r="Q35" s="497" t="s">
        <v>575</v>
      </c>
      <c r="R35" s="490" t="s">
        <v>583</v>
      </c>
      <c r="S35" s="490" t="s">
        <v>92</v>
      </c>
      <c r="T35" s="490" t="s">
        <v>93</v>
      </c>
      <c r="U35" s="495">
        <v>0.25</v>
      </c>
      <c r="V35" s="495">
        <v>0.15</v>
      </c>
      <c r="W35" s="491" t="s">
        <v>478</v>
      </c>
      <c r="X35" s="491" t="s">
        <v>452</v>
      </c>
      <c r="Y35" s="491" t="s">
        <v>453</v>
      </c>
      <c r="Z35" s="496">
        <v>0.36</v>
      </c>
      <c r="AA35" s="491" t="s">
        <v>454</v>
      </c>
      <c r="AB35" s="496">
        <v>0.2</v>
      </c>
      <c r="AC35" s="490" t="s">
        <v>473</v>
      </c>
      <c r="AD35" s="496">
        <v>0.6</v>
      </c>
      <c r="AE35" s="491" t="s">
        <v>474</v>
      </c>
      <c r="AF35" s="491" t="s">
        <v>97</v>
      </c>
      <c r="AG35" s="497" t="s">
        <v>94</v>
      </c>
      <c r="AH35" s="490" t="s">
        <v>597</v>
      </c>
      <c r="AI35" s="223"/>
      <c r="AJ35" s="223"/>
      <c r="AK35" s="223"/>
      <c r="AL35" s="223"/>
      <c r="AM35" s="223"/>
      <c r="AN35" s="223"/>
      <c r="AO35" s="285"/>
      <c r="AP35" s="285"/>
      <c r="AQ35" s="285"/>
      <c r="AR35" s="285"/>
      <c r="AS35" s="314"/>
    </row>
    <row r="36" spans="1:45" s="1" customFormat="1" ht="24" customHeight="1">
      <c r="A36" s="465" t="s">
        <v>161</v>
      </c>
      <c r="B36" s="465" t="s">
        <v>598</v>
      </c>
      <c r="C36" s="490" t="s">
        <v>163</v>
      </c>
      <c r="D36" s="490" t="s">
        <v>164</v>
      </c>
      <c r="E36" s="465" t="s">
        <v>586</v>
      </c>
      <c r="F36" s="465" t="s">
        <v>587</v>
      </c>
      <c r="G36" s="465" t="s">
        <v>588</v>
      </c>
      <c r="H36" s="465" t="s">
        <v>444</v>
      </c>
      <c r="I36" s="465" t="s">
        <v>445</v>
      </c>
      <c r="J36" s="490" t="s">
        <v>446</v>
      </c>
      <c r="K36" s="496">
        <v>0.8</v>
      </c>
      <c r="L36" s="490" t="s">
        <v>447</v>
      </c>
      <c r="M36" s="496">
        <v>0.8</v>
      </c>
      <c r="N36" s="491" t="s">
        <v>110</v>
      </c>
      <c r="O36" s="495">
        <v>0.64</v>
      </c>
      <c r="P36" s="490" t="s">
        <v>599</v>
      </c>
      <c r="Q36" s="497" t="s">
        <v>130</v>
      </c>
      <c r="R36" s="490" t="s">
        <v>590</v>
      </c>
      <c r="S36" s="490" t="s">
        <v>92</v>
      </c>
      <c r="T36" s="490" t="s">
        <v>93</v>
      </c>
      <c r="U36" s="495">
        <v>0.25</v>
      </c>
      <c r="V36" s="495">
        <v>0.15</v>
      </c>
      <c r="W36" s="491" t="s">
        <v>478</v>
      </c>
      <c r="X36" s="491" t="s">
        <v>452</v>
      </c>
      <c r="Y36" s="491" t="s">
        <v>453</v>
      </c>
      <c r="Z36" s="496">
        <v>0.48</v>
      </c>
      <c r="AA36" s="491" t="s">
        <v>472</v>
      </c>
      <c r="AB36" s="496">
        <v>0.4</v>
      </c>
      <c r="AC36" s="490" t="s">
        <v>473</v>
      </c>
      <c r="AD36" s="496">
        <v>0.6</v>
      </c>
      <c r="AE36" s="491" t="s">
        <v>474</v>
      </c>
      <c r="AF36" s="491" t="s">
        <v>97</v>
      </c>
      <c r="AG36" s="497" t="s">
        <v>94</v>
      </c>
      <c r="AH36" s="490" t="s">
        <v>600</v>
      </c>
      <c r="AI36" s="223"/>
      <c r="AJ36" s="223"/>
      <c r="AK36" s="223"/>
      <c r="AL36" s="223"/>
      <c r="AM36" s="223"/>
      <c r="AN36" s="223"/>
      <c r="AO36" s="285"/>
      <c r="AP36" s="285"/>
      <c r="AQ36" s="285"/>
      <c r="AR36" s="285"/>
      <c r="AS36" s="314"/>
    </row>
    <row r="37" spans="1:45" s="1" customFormat="1" ht="24" customHeight="1">
      <c r="A37" s="490" t="s">
        <v>170</v>
      </c>
      <c r="B37" s="490" t="s">
        <v>601</v>
      </c>
      <c r="C37" s="490" t="s">
        <v>172</v>
      </c>
      <c r="D37" s="490" t="s">
        <v>602</v>
      </c>
      <c r="E37" s="490" t="s">
        <v>603</v>
      </c>
      <c r="F37" s="490" t="s">
        <v>604</v>
      </c>
      <c r="G37" s="490" t="s">
        <v>605</v>
      </c>
      <c r="H37" s="497" t="s">
        <v>444</v>
      </c>
      <c r="I37" s="490" t="s">
        <v>606</v>
      </c>
      <c r="J37" s="490" t="s">
        <v>472</v>
      </c>
      <c r="K37" s="496">
        <v>0.6</v>
      </c>
      <c r="L37" s="490" t="s">
        <v>447</v>
      </c>
      <c r="M37" s="496">
        <v>0.8</v>
      </c>
      <c r="N37" s="491" t="s">
        <v>607</v>
      </c>
      <c r="O37" s="495">
        <v>0.48</v>
      </c>
      <c r="P37" s="490" t="s">
        <v>608</v>
      </c>
      <c r="Q37" s="497" t="s">
        <v>256</v>
      </c>
      <c r="R37" s="490" t="s">
        <v>609</v>
      </c>
      <c r="S37" s="490" t="s">
        <v>92</v>
      </c>
      <c r="T37" s="490" t="s">
        <v>93</v>
      </c>
      <c r="U37" s="495">
        <v>0.25</v>
      </c>
      <c r="V37" s="495">
        <v>0.15</v>
      </c>
      <c r="W37" s="490" t="s">
        <v>478</v>
      </c>
      <c r="X37" s="490" t="s">
        <v>452</v>
      </c>
      <c r="Y37" s="490" t="s">
        <v>453</v>
      </c>
      <c r="Z37" s="496">
        <v>0.36</v>
      </c>
      <c r="AA37" s="497" t="s">
        <v>454</v>
      </c>
      <c r="AB37" s="496">
        <v>0.2</v>
      </c>
      <c r="AC37" s="490" t="s">
        <v>537</v>
      </c>
      <c r="AD37" s="496">
        <v>1</v>
      </c>
      <c r="AE37" s="491" t="s">
        <v>110</v>
      </c>
      <c r="AF37" s="497" t="s">
        <v>97</v>
      </c>
      <c r="AG37" s="497" t="s">
        <v>94</v>
      </c>
      <c r="AH37" s="490" t="s">
        <v>183</v>
      </c>
      <c r="AI37" s="223"/>
      <c r="AJ37" s="223"/>
      <c r="AK37" s="223"/>
      <c r="AL37" s="223"/>
      <c r="AM37" s="223"/>
      <c r="AN37" s="223"/>
      <c r="AO37" s="285"/>
      <c r="AP37" s="285"/>
      <c r="AQ37" s="285"/>
      <c r="AR37" s="285"/>
      <c r="AS37" s="314"/>
    </row>
    <row r="38" spans="1:45" s="1" customFormat="1" ht="24" customHeight="1">
      <c r="A38" s="465" t="s">
        <v>170</v>
      </c>
      <c r="B38" s="465" t="s">
        <v>610</v>
      </c>
      <c r="C38" s="465" t="s">
        <v>172</v>
      </c>
      <c r="D38" s="465" t="s">
        <v>602</v>
      </c>
      <c r="E38" s="465" t="s">
        <v>611</v>
      </c>
      <c r="F38" s="490" t="s">
        <v>612</v>
      </c>
      <c r="G38" s="490" t="s">
        <v>613</v>
      </c>
      <c r="H38" s="491" t="s">
        <v>444</v>
      </c>
      <c r="I38" s="465" t="s">
        <v>606</v>
      </c>
      <c r="J38" s="497" t="s">
        <v>446</v>
      </c>
      <c r="K38" s="496">
        <v>0.8</v>
      </c>
      <c r="L38" s="497" t="s">
        <v>447</v>
      </c>
      <c r="M38" s="496">
        <v>0.8</v>
      </c>
      <c r="N38" s="491" t="s">
        <v>607</v>
      </c>
      <c r="O38" s="495">
        <v>0.64</v>
      </c>
      <c r="P38" s="490" t="s">
        <v>614</v>
      </c>
      <c r="Q38" s="465" t="s">
        <v>98</v>
      </c>
      <c r="R38" s="465" t="s">
        <v>615</v>
      </c>
      <c r="S38" s="497" t="s">
        <v>92</v>
      </c>
      <c r="T38" s="497" t="s">
        <v>93</v>
      </c>
      <c r="U38" s="495">
        <v>0.25</v>
      </c>
      <c r="V38" s="495">
        <v>0.15</v>
      </c>
      <c r="W38" s="497" t="s">
        <v>616</v>
      </c>
      <c r="X38" s="497" t="s">
        <v>452</v>
      </c>
      <c r="Y38" s="497" t="s">
        <v>453</v>
      </c>
      <c r="Z38" s="496">
        <v>0.36</v>
      </c>
      <c r="AA38" s="491" t="s">
        <v>454</v>
      </c>
      <c r="AB38" s="496">
        <v>0.2</v>
      </c>
      <c r="AC38" s="497" t="s">
        <v>473</v>
      </c>
      <c r="AD38" s="496">
        <v>0.6</v>
      </c>
      <c r="AE38" s="491" t="s">
        <v>473</v>
      </c>
      <c r="AF38" s="497" t="s">
        <v>97</v>
      </c>
      <c r="AG38" s="490" t="s">
        <v>94</v>
      </c>
      <c r="AH38" s="502" t="s">
        <v>617</v>
      </c>
      <c r="AI38" s="308"/>
      <c r="AJ38" s="285"/>
      <c r="AK38" s="310"/>
      <c r="AL38" s="223"/>
      <c r="AM38" s="308"/>
      <c r="AN38" s="285"/>
      <c r="AO38" s="285"/>
      <c r="AP38" s="308"/>
      <c r="AQ38" s="308"/>
      <c r="AR38" s="308"/>
      <c r="AS38" s="314"/>
    </row>
    <row r="39" spans="1:45" s="1" customFormat="1" ht="24" customHeight="1">
      <c r="A39" s="465" t="s">
        <v>170</v>
      </c>
      <c r="B39" s="490" t="s">
        <v>618</v>
      </c>
      <c r="C39" s="490" t="s">
        <v>172</v>
      </c>
      <c r="D39" s="490" t="s">
        <v>602</v>
      </c>
      <c r="E39" s="490" t="s">
        <v>619</v>
      </c>
      <c r="F39" s="490" t="s">
        <v>620</v>
      </c>
      <c r="G39" s="490" t="s">
        <v>621</v>
      </c>
      <c r="H39" s="497" t="s">
        <v>622</v>
      </c>
      <c r="I39" s="465" t="s">
        <v>606</v>
      </c>
      <c r="J39" s="497" t="s">
        <v>446</v>
      </c>
      <c r="K39" s="492">
        <v>0.8</v>
      </c>
      <c r="L39" s="497" t="s">
        <v>537</v>
      </c>
      <c r="M39" s="496">
        <v>1</v>
      </c>
      <c r="N39" s="491" t="s">
        <v>623</v>
      </c>
      <c r="O39" s="495">
        <v>0.8</v>
      </c>
      <c r="P39" s="490" t="s">
        <v>624</v>
      </c>
      <c r="Q39" s="465" t="s">
        <v>98</v>
      </c>
      <c r="R39" s="490" t="s">
        <v>625</v>
      </c>
      <c r="S39" s="497" t="s">
        <v>92</v>
      </c>
      <c r="T39" s="497" t="s">
        <v>93</v>
      </c>
      <c r="U39" s="495">
        <v>0.25</v>
      </c>
      <c r="V39" s="495">
        <v>0.15</v>
      </c>
      <c r="W39" s="497" t="s">
        <v>478</v>
      </c>
      <c r="X39" s="497" t="s">
        <v>452</v>
      </c>
      <c r="Y39" s="497" t="s">
        <v>453</v>
      </c>
      <c r="Z39" s="496">
        <v>0.48</v>
      </c>
      <c r="AA39" s="491" t="s">
        <v>472</v>
      </c>
      <c r="AB39" s="496">
        <v>0.4</v>
      </c>
      <c r="AC39" s="497" t="s">
        <v>473</v>
      </c>
      <c r="AD39" s="496">
        <v>0.6</v>
      </c>
      <c r="AE39" s="491" t="s">
        <v>473</v>
      </c>
      <c r="AF39" s="497" t="s">
        <v>97</v>
      </c>
      <c r="AG39" s="490" t="s">
        <v>94</v>
      </c>
      <c r="AH39" s="490" t="s">
        <v>626</v>
      </c>
      <c r="AI39" s="308"/>
      <c r="AJ39" s="285"/>
      <c r="AK39" s="310"/>
      <c r="AL39" s="223"/>
      <c r="AM39" s="308"/>
      <c r="AN39" s="285"/>
      <c r="AO39" s="285"/>
      <c r="AP39" s="308"/>
      <c r="AQ39" s="308"/>
      <c r="AR39" s="308"/>
      <c r="AS39" s="314"/>
    </row>
    <row r="40" spans="1:45" s="1" customFormat="1" ht="24" customHeight="1">
      <c r="A40" s="465" t="s">
        <v>184</v>
      </c>
      <c r="B40" s="465" t="s">
        <v>627</v>
      </c>
      <c r="C40" s="465" t="s">
        <v>628</v>
      </c>
      <c r="D40" s="465" t="s">
        <v>187</v>
      </c>
      <c r="E40" s="465" t="s">
        <v>629</v>
      </c>
      <c r="F40" s="490" t="s">
        <v>630</v>
      </c>
      <c r="G40" s="465" t="s">
        <v>631</v>
      </c>
      <c r="H40" s="491" t="s">
        <v>444</v>
      </c>
      <c r="I40" s="465" t="s">
        <v>445</v>
      </c>
      <c r="J40" s="497" t="s">
        <v>446</v>
      </c>
      <c r="K40" s="496">
        <v>0.8</v>
      </c>
      <c r="L40" s="497" t="s">
        <v>447</v>
      </c>
      <c r="M40" s="496">
        <v>0.8</v>
      </c>
      <c r="N40" s="491" t="s">
        <v>110</v>
      </c>
      <c r="O40" s="495">
        <v>0.64</v>
      </c>
      <c r="P40" s="490" t="s">
        <v>632</v>
      </c>
      <c r="Q40" s="497" t="s">
        <v>633</v>
      </c>
      <c r="R40" s="503" t="s">
        <v>634</v>
      </c>
      <c r="S40" s="497" t="s">
        <v>92</v>
      </c>
      <c r="T40" s="497" t="s">
        <v>93</v>
      </c>
      <c r="U40" s="495">
        <v>0.25</v>
      </c>
      <c r="V40" s="495">
        <v>0.15</v>
      </c>
      <c r="W40" s="490" t="s">
        <v>478</v>
      </c>
      <c r="X40" s="490" t="s">
        <v>452</v>
      </c>
      <c r="Y40" s="490" t="s">
        <v>453</v>
      </c>
      <c r="Z40" s="496">
        <v>0.48</v>
      </c>
      <c r="AA40" s="491" t="s">
        <v>472</v>
      </c>
      <c r="AB40" s="496">
        <v>0.4</v>
      </c>
      <c r="AC40" s="497" t="s">
        <v>473</v>
      </c>
      <c r="AD40" s="496">
        <v>0.6</v>
      </c>
      <c r="AE40" s="491" t="s">
        <v>474</v>
      </c>
      <c r="AF40" s="497" t="s">
        <v>97</v>
      </c>
      <c r="AG40" s="490" t="s">
        <v>94</v>
      </c>
      <c r="AH40" s="490" t="s">
        <v>635</v>
      </c>
      <c r="AI40" s="223"/>
      <c r="AJ40" s="223"/>
      <c r="AK40" s="223"/>
      <c r="AL40" s="223"/>
      <c r="AM40" s="223"/>
      <c r="AN40" s="223"/>
      <c r="AO40" s="285"/>
      <c r="AP40" s="308"/>
      <c r="AQ40" s="308"/>
      <c r="AR40" s="308"/>
      <c r="AS40" s="314"/>
    </row>
    <row r="41" spans="1:45" s="1" customFormat="1" ht="24" customHeight="1">
      <c r="A41" s="465" t="s">
        <v>184</v>
      </c>
      <c r="B41" s="465" t="s">
        <v>636</v>
      </c>
      <c r="C41" s="465" t="s">
        <v>628</v>
      </c>
      <c r="D41" s="465" t="s">
        <v>187</v>
      </c>
      <c r="E41" s="465" t="s">
        <v>637</v>
      </c>
      <c r="F41" s="490" t="s">
        <v>638</v>
      </c>
      <c r="G41" s="465" t="s">
        <v>639</v>
      </c>
      <c r="H41" s="491" t="s">
        <v>444</v>
      </c>
      <c r="I41" s="465" t="s">
        <v>445</v>
      </c>
      <c r="J41" s="490" t="s">
        <v>472</v>
      </c>
      <c r="K41" s="492">
        <v>0.6</v>
      </c>
      <c r="L41" s="490" t="s">
        <v>473</v>
      </c>
      <c r="M41" s="492">
        <v>0.6</v>
      </c>
      <c r="N41" s="491" t="s">
        <v>474</v>
      </c>
      <c r="O41" s="495">
        <v>0.36</v>
      </c>
      <c r="P41" s="490" t="s">
        <v>640</v>
      </c>
      <c r="Q41" s="497" t="s">
        <v>641</v>
      </c>
      <c r="R41" s="503" t="s">
        <v>642</v>
      </c>
      <c r="S41" s="490" t="s">
        <v>92</v>
      </c>
      <c r="T41" s="490" t="s">
        <v>93</v>
      </c>
      <c r="U41" s="495">
        <v>0.25</v>
      </c>
      <c r="V41" s="495">
        <v>0.15</v>
      </c>
      <c r="W41" s="490" t="s">
        <v>451</v>
      </c>
      <c r="X41" s="490" t="s">
        <v>452</v>
      </c>
      <c r="Y41" s="490" t="s">
        <v>453</v>
      </c>
      <c r="Z41" s="496">
        <v>0.36</v>
      </c>
      <c r="AA41" s="491" t="s">
        <v>454</v>
      </c>
      <c r="AB41" s="496">
        <v>0.2</v>
      </c>
      <c r="AC41" s="490" t="s">
        <v>479</v>
      </c>
      <c r="AD41" s="496">
        <v>0.4</v>
      </c>
      <c r="AE41" s="491" t="s">
        <v>480</v>
      </c>
      <c r="AF41" s="497" t="s">
        <v>97</v>
      </c>
      <c r="AG41" s="490" t="s">
        <v>94</v>
      </c>
      <c r="AH41" s="490" t="s">
        <v>643</v>
      </c>
      <c r="AI41" s="223"/>
      <c r="AJ41" s="223"/>
      <c r="AK41" s="310"/>
      <c r="AL41" s="310"/>
      <c r="AM41" s="310"/>
      <c r="AN41" s="223"/>
      <c r="AO41" s="285"/>
      <c r="AP41" s="308"/>
      <c r="AQ41" s="308"/>
      <c r="AR41" s="308"/>
      <c r="AS41" s="314"/>
    </row>
    <row r="42" spans="1:45" s="1" customFormat="1" ht="24" customHeight="1">
      <c r="A42" s="465" t="s">
        <v>184</v>
      </c>
      <c r="B42" s="465" t="s">
        <v>644</v>
      </c>
      <c r="C42" s="465" t="s">
        <v>628</v>
      </c>
      <c r="D42" s="465" t="s">
        <v>187</v>
      </c>
      <c r="E42" s="465" t="s">
        <v>645</v>
      </c>
      <c r="F42" s="490" t="s">
        <v>646</v>
      </c>
      <c r="G42" s="465" t="s">
        <v>647</v>
      </c>
      <c r="H42" s="491" t="s">
        <v>444</v>
      </c>
      <c r="I42" s="465" t="s">
        <v>445</v>
      </c>
      <c r="J42" s="490" t="s">
        <v>472</v>
      </c>
      <c r="K42" s="492">
        <v>0.6</v>
      </c>
      <c r="L42" s="490" t="s">
        <v>473</v>
      </c>
      <c r="M42" s="492">
        <v>0.6</v>
      </c>
      <c r="N42" s="491" t="s">
        <v>474</v>
      </c>
      <c r="O42" s="495">
        <v>0.36</v>
      </c>
      <c r="P42" s="490" t="s">
        <v>648</v>
      </c>
      <c r="Q42" s="497" t="s">
        <v>649</v>
      </c>
      <c r="R42" s="503" t="s">
        <v>650</v>
      </c>
      <c r="S42" s="490" t="s">
        <v>92</v>
      </c>
      <c r="T42" s="490" t="s">
        <v>93</v>
      </c>
      <c r="U42" s="495">
        <v>0.25</v>
      </c>
      <c r="V42" s="495">
        <v>0.15</v>
      </c>
      <c r="W42" s="490" t="s">
        <v>451</v>
      </c>
      <c r="X42" s="490" t="s">
        <v>452</v>
      </c>
      <c r="Y42" s="490" t="s">
        <v>453</v>
      </c>
      <c r="Z42" s="496">
        <v>0.36</v>
      </c>
      <c r="AA42" s="491" t="s">
        <v>454</v>
      </c>
      <c r="AB42" s="496">
        <v>0.2</v>
      </c>
      <c r="AC42" s="490" t="s">
        <v>479</v>
      </c>
      <c r="AD42" s="496">
        <v>0.4</v>
      </c>
      <c r="AE42" s="491" t="s">
        <v>480</v>
      </c>
      <c r="AF42" s="497" t="s">
        <v>97</v>
      </c>
      <c r="AG42" s="490" t="s">
        <v>94</v>
      </c>
      <c r="AH42" s="465" t="s">
        <v>651</v>
      </c>
      <c r="AI42" s="309"/>
      <c r="AJ42" s="309"/>
      <c r="AK42" s="310"/>
      <c r="AL42" s="310"/>
      <c r="AM42" s="310"/>
      <c r="AN42" s="223"/>
      <c r="AO42" s="285"/>
      <c r="AP42" s="308"/>
      <c r="AQ42" s="308"/>
      <c r="AR42" s="308"/>
      <c r="AS42" s="314"/>
    </row>
    <row r="43" spans="1:45" s="322" customFormat="1" ht="24" customHeight="1">
      <c r="A43" s="491" t="s">
        <v>203</v>
      </c>
      <c r="B43" s="491" t="s">
        <v>652</v>
      </c>
      <c r="C43" s="465" t="s">
        <v>205</v>
      </c>
      <c r="D43" s="465" t="s">
        <v>206</v>
      </c>
      <c r="E43" s="465" t="s">
        <v>653</v>
      </c>
      <c r="F43" s="465" t="s">
        <v>654</v>
      </c>
      <c r="G43" s="465" t="s">
        <v>655</v>
      </c>
      <c r="H43" s="491" t="s">
        <v>444</v>
      </c>
      <c r="I43" s="465" t="s">
        <v>553</v>
      </c>
      <c r="J43" s="490" t="s">
        <v>472</v>
      </c>
      <c r="K43" s="492">
        <v>0.6</v>
      </c>
      <c r="L43" s="490" t="s">
        <v>447</v>
      </c>
      <c r="M43" s="492">
        <v>0.8</v>
      </c>
      <c r="N43" s="491" t="s">
        <v>455</v>
      </c>
      <c r="O43" s="495">
        <v>0.48</v>
      </c>
      <c r="P43" s="490" t="s">
        <v>656</v>
      </c>
      <c r="Q43" s="504" t="s">
        <v>657</v>
      </c>
      <c r="R43" s="490" t="s">
        <v>658</v>
      </c>
      <c r="S43" s="490" t="s">
        <v>92</v>
      </c>
      <c r="T43" s="490" t="s">
        <v>93</v>
      </c>
      <c r="U43" s="495">
        <v>0.25</v>
      </c>
      <c r="V43" s="495">
        <v>0.15</v>
      </c>
      <c r="W43" s="490" t="s">
        <v>478</v>
      </c>
      <c r="X43" s="490" t="s">
        <v>452</v>
      </c>
      <c r="Y43" s="490" t="s">
        <v>453</v>
      </c>
      <c r="Z43" s="496">
        <v>0.36</v>
      </c>
      <c r="AA43" s="491" t="s">
        <v>454</v>
      </c>
      <c r="AB43" s="496">
        <v>0.2</v>
      </c>
      <c r="AC43" s="490" t="s">
        <v>531</v>
      </c>
      <c r="AD43" s="496">
        <v>0.2</v>
      </c>
      <c r="AE43" s="491" t="s">
        <v>480</v>
      </c>
      <c r="AF43" s="497" t="s">
        <v>97</v>
      </c>
      <c r="AG43" s="505" t="s">
        <v>94</v>
      </c>
      <c r="AH43" s="490" t="s">
        <v>215</v>
      </c>
      <c r="AI43" s="223"/>
      <c r="AJ43" s="223"/>
      <c r="AK43" s="310"/>
      <c r="AL43" s="310"/>
      <c r="AM43" s="310"/>
      <c r="AN43" s="223"/>
      <c r="AO43" s="285"/>
      <c r="AP43" s="308"/>
      <c r="AQ43" s="308"/>
      <c r="AR43" s="308"/>
      <c r="AS43" s="321"/>
    </row>
    <row r="44" spans="1:45" s="1" customFormat="1" ht="24" customHeight="1">
      <c r="A44" s="465" t="s">
        <v>216</v>
      </c>
      <c r="B44" s="505" t="s">
        <v>659</v>
      </c>
      <c r="C44" s="465" t="s">
        <v>218</v>
      </c>
      <c r="D44" s="465" t="s">
        <v>219</v>
      </c>
      <c r="E44" s="465" t="s">
        <v>660</v>
      </c>
      <c r="F44" s="465" t="s">
        <v>661</v>
      </c>
      <c r="G44" s="465" t="s">
        <v>662</v>
      </c>
      <c r="H44" s="465" t="s">
        <v>622</v>
      </c>
      <c r="I44" s="465" t="s">
        <v>445</v>
      </c>
      <c r="J44" s="490" t="s">
        <v>446</v>
      </c>
      <c r="K44" s="492">
        <v>0.8</v>
      </c>
      <c r="L44" s="490" t="s">
        <v>447</v>
      </c>
      <c r="M44" s="492">
        <v>0.8</v>
      </c>
      <c r="N44" s="491" t="s">
        <v>110</v>
      </c>
      <c r="O44" s="495">
        <v>0.64</v>
      </c>
      <c r="P44" s="490" t="s">
        <v>663</v>
      </c>
      <c r="Q44" s="486" t="s">
        <v>664</v>
      </c>
      <c r="R44" s="506" t="s">
        <v>665</v>
      </c>
      <c r="S44" s="490" t="s">
        <v>92</v>
      </c>
      <c r="T44" s="490" t="s">
        <v>93</v>
      </c>
      <c r="U44" s="495">
        <v>0.25</v>
      </c>
      <c r="V44" s="495">
        <v>0.15</v>
      </c>
      <c r="W44" s="490" t="s">
        <v>478</v>
      </c>
      <c r="X44" s="490" t="s">
        <v>452</v>
      </c>
      <c r="Y44" s="490" t="s">
        <v>453</v>
      </c>
      <c r="Z44" s="496">
        <v>0.48</v>
      </c>
      <c r="AA44" s="491" t="s">
        <v>472</v>
      </c>
      <c r="AB44" s="496">
        <v>0.4</v>
      </c>
      <c r="AC44" s="490" t="s">
        <v>447</v>
      </c>
      <c r="AD44" s="496">
        <v>0.8</v>
      </c>
      <c r="AE44" s="491" t="s">
        <v>110</v>
      </c>
      <c r="AF44" s="497" t="s">
        <v>97</v>
      </c>
      <c r="AG44" s="505" t="s">
        <v>94</v>
      </c>
      <c r="AH44" s="490" t="s">
        <v>666</v>
      </c>
      <c r="AI44" s="223"/>
      <c r="AJ44" s="223"/>
      <c r="AK44" s="223"/>
      <c r="AL44" s="223"/>
      <c r="AM44" s="309"/>
      <c r="AN44" s="309"/>
      <c r="AO44" s="285"/>
      <c r="AP44" s="309"/>
      <c r="AQ44" s="309"/>
      <c r="AR44" s="309"/>
      <c r="AS44" s="314"/>
    </row>
    <row r="45" spans="1:45" s="1" customFormat="1" ht="24" customHeight="1">
      <c r="A45" s="465" t="s">
        <v>216</v>
      </c>
      <c r="B45" s="505" t="s">
        <v>667</v>
      </c>
      <c r="C45" s="465" t="s">
        <v>218</v>
      </c>
      <c r="D45" s="465" t="s">
        <v>219</v>
      </c>
      <c r="E45" s="507" t="s">
        <v>668</v>
      </c>
      <c r="F45" s="465" t="s">
        <v>669</v>
      </c>
      <c r="G45" s="459" t="s">
        <v>670</v>
      </c>
      <c r="H45" s="465" t="s">
        <v>622</v>
      </c>
      <c r="I45" s="465" t="s">
        <v>445</v>
      </c>
      <c r="J45" s="490" t="s">
        <v>472</v>
      </c>
      <c r="K45" s="496">
        <v>0.6</v>
      </c>
      <c r="L45" s="490" t="s">
        <v>473</v>
      </c>
      <c r="M45" s="496">
        <v>0.6</v>
      </c>
      <c r="N45" s="491" t="s">
        <v>474</v>
      </c>
      <c r="O45" s="495">
        <v>0.36</v>
      </c>
      <c r="P45" s="459" t="s">
        <v>671</v>
      </c>
      <c r="Q45" s="486" t="s">
        <v>664</v>
      </c>
      <c r="R45" s="506" t="s">
        <v>672</v>
      </c>
      <c r="S45" s="490" t="s">
        <v>92</v>
      </c>
      <c r="T45" s="490" t="s">
        <v>93</v>
      </c>
      <c r="U45" s="495">
        <v>0.25</v>
      </c>
      <c r="V45" s="495">
        <v>0.15</v>
      </c>
      <c r="W45" s="490" t="s">
        <v>451</v>
      </c>
      <c r="X45" s="490" t="s">
        <v>452</v>
      </c>
      <c r="Y45" s="490" t="s">
        <v>453</v>
      </c>
      <c r="Z45" s="496">
        <v>0.36</v>
      </c>
      <c r="AA45" s="491" t="s">
        <v>454</v>
      </c>
      <c r="AB45" s="496">
        <v>0.2</v>
      </c>
      <c r="AC45" s="490" t="s">
        <v>447</v>
      </c>
      <c r="AD45" s="496">
        <v>0.8</v>
      </c>
      <c r="AE45" s="491" t="s">
        <v>455</v>
      </c>
      <c r="AF45" s="497" t="s">
        <v>97</v>
      </c>
      <c r="AG45" s="505" t="s">
        <v>94</v>
      </c>
      <c r="AH45" s="490" t="s">
        <v>673</v>
      </c>
      <c r="AI45" s="223"/>
      <c r="AJ45" s="223"/>
      <c r="AK45" s="223"/>
      <c r="AL45" s="223"/>
      <c r="AM45" s="309"/>
      <c r="AN45" s="309"/>
      <c r="AO45" s="285"/>
      <c r="AP45" s="309"/>
      <c r="AQ45" s="309"/>
      <c r="AR45" s="309"/>
      <c r="AS45" s="314"/>
    </row>
    <row r="46" spans="1:45" s="1" customFormat="1" ht="24" customHeight="1">
      <c r="A46" s="465" t="s">
        <v>216</v>
      </c>
      <c r="B46" s="505" t="s">
        <v>674</v>
      </c>
      <c r="C46" s="465" t="s">
        <v>218</v>
      </c>
      <c r="D46" s="464" t="s">
        <v>219</v>
      </c>
      <c r="E46" s="508" t="s">
        <v>675</v>
      </c>
      <c r="F46" s="490" t="s">
        <v>676</v>
      </c>
      <c r="G46" s="459" t="s">
        <v>677</v>
      </c>
      <c r="H46" s="465" t="s">
        <v>444</v>
      </c>
      <c r="I46" s="465" t="s">
        <v>445</v>
      </c>
      <c r="J46" s="490" t="s">
        <v>472</v>
      </c>
      <c r="K46" s="496">
        <v>0.6</v>
      </c>
      <c r="L46" s="490" t="s">
        <v>447</v>
      </c>
      <c r="M46" s="496">
        <v>0.8</v>
      </c>
      <c r="N46" s="491" t="s">
        <v>455</v>
      </c>
      <c r="O46" s="495">
        <v>0.48</v>
      </c>
      <c r="P46" s="490" t="s">
        <v>678</v>
      </c>
      <c r="Q46" s="505" t="s">
        <v>679</v>
      </c>
      <c r="R46" s="490" t="s">
        <v>680</v>
      </c>
      <c r="S46" s="490" t="s">
        <v>92</v>
      </c>
      <c r="T46" s="490" t="s">
        <v>93</v>
      </c>
      <c r="U46" s="495">
        <v>0.25</v>
      </c>
      <c r="V46" s="495">
        <v>0.15</v>
      </c>
      <c r="W46" s="490" t="s">
        <v>451</v>
      </c>
      <c r="X46" s="490" t="s">
        <v>452</v>
      </c>
      <c r="Y46" s="490" t="s">
        <v>453</v>
      </c>
      <c r="Z46" s="496">
        <v>0.36</v>
      </c>
      <c r="AA46" s="491" t="s">
        <v>454</v>
      </c>
      <c r="AB46" s="496">
        <v>0.2</v>
      </c>
      <c r="AC46" s="490" t="s">
        <v>447</v>
      </c>
      <c r="AD46" s="496">
        <v>0.8</v>
      </c>
      <c r="AE46" s="491" t="s">
        <v>455</v>
      </c>
      <c r="AF46" s="497" t="s">
        <v>97</v>
      </c>
      <c r="AG46" s="505" t="s">
        <v>94</v>
      </c>
      <c r="AH46" s="490" t="s">
        <v>681</v>
      </c>
      <c r="AI46" s="223"/>
      <c r="AJ46" s="223"/>
      <c r="AK46" s="223"/>
      <c r="AL46" s="223"/>
      <c r="AM46" s="223"/>
      <c r="AN46" s="223"/>
      <c r="AO46" s="285"/>
      <c r="AP46" s="223"/>
      <c r="AQ46" s="223"/>
      <c r="AR46" s="223"/>
      <c r="AS46" s="314"/>
    </row>
    <row r="47" spans="1:45" s="1" customFormat="1" ht="24" customHeight="1">
      <c r="A47" s="509" t="s">
        <v>216</v>
      </c>
      <c r="B47" s="510" t="s">
        <v>682</v>
      </c>
      <c r="C47" s="509" t="s">
        <v>218</v>
      </c>
      <c r="D47" s="509" t="s">
        <v>219</v>
      </c>
      <c r="E47" s="511" t="s">
        <v>1458</v>
      </c>
      <c r="F47" s="512" t="s">
        <v>683</v>
      </c>
      <c r="G47" s="513" t="s">
        <v>684</v>
      </c>
      <c r="H47" s="509" t="s">
        <v>444</v>
      </c>
      <c r="I47" s="509" t="s">
        <v>445</v>
      </c>
      <c r="J47" s="514" t="s">
        <v>472</v>
      </c>
      <c r="K47" s="515">
        <v>0.6</v>
      </c>
      <c r="L47" s="514" t="s">
        <v>473</v>
      </c>
      <c r="M47" s="515">
        <v>0.6</v>
      </c>
      <c r="N47" s="516" t="s">
        <v>474</v>
      </c>
      <c r="O47" s="517">
        <v>0.36</v>
      </c>
      <c r="P47" s="490" t="s">
        <v>685</v>
      </c>
      <c r="Q47" s="488" t="s">
        <v>664</v>
      </c>
      <c r="R47" s="518" t="s">
        <v>686</v>
      </c>
      <c r="S47" s="490" t="s">
        <v>92</v>
      </c>
      <c r="T47" s="490" t="s">
        <v>93</v>
      </c>
      <c r="U47" s="495">
        <v>0.25</v>
      </c>
      <c r="V47" s="495">
        <v>0.15</v>
      </c>
      <c r="W47" s="490" t="s">
        <v>478</v>
      </c>
      <c r="X47" s="490" t="s">
        <v>452</v>
      </c>
      <c r="Y47" s="490" t="s">
        <v>453</v>
      </c>
      <c r="Z47" s="496">
        <v>0.36</v>
      </c>
      <c r="AA47" s="491" t="s">
        <v>454</v>
      </c>
      <c r="AB47" s="496">
        <v>0.2</v>
      </c>
      <c r="AC47" s="490" t="s">
        <v>447</v>
      </c>
      <c r="AD47" s="496">
        <v>0.8</v>
      </c>
      <c r="AE47" s="491" t="s">
        <v>455</v>
      </c>
      <c r="AF47" s="497" t="s">
        <v>97</v>
      </c>
      <c r="AG47" s="505" t="s">
        <v>94</v>
      </c>
      <c r="AH47" s="490" t="s">
        <v>687</v>
      </c>
      <c r="AI47" s="255"/>
      <c r="AJ47" s="182"/>
      <c r="AK47" s="223"/>
      <c r="AL47" s="223"/>
      <c r="AM47" s="223"/>
      <c r="AN47" s="223"/>
      <c r="AO47" s="285"/>
      <c r="AP47" s="223"/>
      <c r="AQ47" s="223"/>
      <c r="AR47" s="223"/>
      <c r="AS47" s="314"/>
    </row>
    <row r="48" spans="1:45" s="1" customFormat="1" ht="24" customHeight="1">
      <c r="A48" s="465" t="s">
        <v>216</v>
      </c>
      <c r="B48" s="505" t="s">
        <v>688</v>
      </c>
      <c r="C48" s="465" t="s">
        <v>218</v>
      </c>
      <c r="D48" s="465" t="s">
        <v>219</v>
      </c>
      <c r="E48" s="459" t="s">
        <v>689</v>
      </c>
      <c r="F48" s="459" t="s">
        <v>690</v>
      </c>
      <c r="G48" s="459" t="s">
        <v>691</v>
      </c>
      <c r="H48" s="465" t="s">
        <v>444</v>
      </c>
      <c r="I48" s="465" t="s">
        <v>445</v>
      </c>
      <c r="J48" s="490" t="s">
        <v>472</v>
      </c>
      <c r="K48" s="496">
        <v>0.6</v>
      </c>
      <c r="L48" s="490" t="s">
        <v>447</v>
      </c>
      <c r="M48" s="496">
        <v>0.8</v>
      </c>
      <c r="N48" s="491" t="s">
        <v>455</v>
      </c>
      <c r="O48" s="495">
        <v>0.48</v>
      </c>
      <c r="P48" s="490" t="s">
        <v>692</v>
      </c>
      <c r="Q48" s="488" t="s">
        <v>693</v>
      </c>
      <c r="R48" s="490" t="s">
        <v>694</v>
      </c>
      <c r="S48" s="490" t="s">
        <v>92</v>
      </c>
      <c r="T48" s="490" t="s">
        <v>226</v>
      </c>
      <c r="U48" s="495">
        <v>0.15</v>
      </c>
      <c r="V48" s="495">
        <v>0.15</v>
      </c>
      <c r="W48" s="490" t="s">
        <v>478</v>
      </c>
      <c r="X48" s="490" t="s">
        <v>452</v>
      </c>
      <c r="Y48" s="490" t="s">
        <v>453</v>
      </c>
      <c r="Z48" s="496">
        <v>0.42</v>
      </c>
      <c r="AA48" s="491" t="s">
        <v>454</v>
      </c>
      <c r="AB48" s="496">
        <v>0.2</v>
      </c>
      <c r="AC48" s="490" t="s">
        <v>447</v>
      </c>
      <c r="AD48" s="496">
        <v>0.8</v>
      </c>
      <c r="AE48" s="491" t="s">
        <v>455</v>
      </c>
      <c r="AF48" s="497" t="s">
        <v>97</v>
      </c>
      <c r="AG48" s="505" t="s">
        <v>94</v>
      </c>
      <c r="AH48" s="490" t="s">
        <v>695</v>
      </c>
      <c r="AI48" s="285"/>
      <c r="AJ48" s="285"/>
      <c r="AK48" s="285"/>
      <c r="AL48" s="285"/>
      <c r="AM48" s="285"/>
      <c r="AN48" s="285"/>
      <c r="AO48" s="285"/>
      <c r="AP48" s="223"/>
      <c r="AQ48" s="285"/>
      <c r="AR48" s="285"/>
      <c r="AS48" s="314"/>
    </row>
    <row r="49" spans="1:45" s="1" customFormat="1" ht="24" customHeight="1">
      <c r="A49" s="465" t="s">
        <v>216</v>
      </c>
      <c r="B49" s="505" t="s">
        <v>696</v>
      </c>
      <c r="C49" s="465" t="s">
        <v>218</v>
      </c>
      <c r="D49" s="465" t="s">
        <v>219</v>
      </c>
      <c r="E49" s="459" t="s">
        <v>697</v>
      </c>
      <c r="F49" s="465" t="s">
        <v>698</v>
      </c>
      <c r="G49" s="463" t="s">
        <v>699</v>
      </c>
      <c r="H49" s="465" t="s">
        <v>444</v>
      </c>
      <c r="I49" s="465" t="s">
        <v>445</v>
      </c>
      <c r="J49" s="490" t="s">
        <v>446</v>
      </c>
      <c r="K49" s="496">
        <v>0.8</v>
      </c>
      <c r="L49" s="490" t="s">
        <v>447</v>
      </c>
      <c r="M49" s="496">
        <v>0.8</v>
      </c>
      <c r="N49" s="491" t="s">
        <v>110</v>
      </c>
      <c r="O49" s="495">
        <v>0.64</v>
      </c>
      <c r="P49" s="490" t="s">
        <v>700</v>
      </c>
      <c r="Q49" s="488" t="s">
        <v>693</v>
      </c>
      <c r="R49" s="490" t="s">
        <v>701</v>
      </c>
      <c r="S49" s="490" t="s">
        <v>92</v>
      </c>
      <c r="T49" s="490" t="s">
        <v>93</v>
      </c>
      <c r="U49" s="495">
        <v>0.25</v>
      </c>
      <c r="V49" s="495">
        <v>0.15</v>
      </c>
      <c r="W49" s="490" t="s">
        <v>478</v>
      </c>
      <c r="X49" s="490" t="s">
        <v>452</v>
      </c>
      <c r="Y49" s="490" t="s">
        <v>453</v>
      </c>
      <c r="Z49" s="496">
        <v>0.48</v>
      </c>
      <c r="AA49" s="491" t="s">
        <v>472</v>
      </c>
      <c r="AB49" s="496">
        <v>0.4</v>
      </c>
      <c r="AC49" s="490" t="s">
        <v>447</v>
      </c>
      <c r="AD49" s="496">
        <v>0.8</v>
      </c>
      <c r="AE49" s="491" t="s">
        <v>110</v>
      </c>
      <c r="AF49" s="497" t="s">
        <v>97</v>
      </c>
      <c r="AG49" s="505" t="s">
        <v>94</v>
      </c>
      <c r="AH49" s="490" t="s">
        <v>702</v>
      </c>
      <c r="AI49" s="285"/>
      <c r="AJ49" s="285"/>
      <c r="AK49" s="285"/>
      <c r="AL49" s="285"/>
      <c r="AM49" s="285"/>
      <c r="AN49" s="285"/>
      <c r="AO49" s="285"/>
      <c r="AP49" s="223"/>
      <c r="AQ49" s="285"/>
      <c r="AR49" s="285"/>
      <c r="AS49" s="314"/>
    </row>
    <row r="50" spans="1:45" s="1" customFormat="1" ht="56.25" customHeight="1">
      <c r="A50" s="465" t="s">
        <v>247</v>
      </c>
      <c r="B50" s="465" t="s">
        <v>703</v>
      </c>
      <c r="C50" s="465" t="s">
        <v>249</v>
      </c>
      <c r="D50" s="465" t="s">
        <v>250</v>
      </c>
      <c r="E50" s="491" t="s">
        <v>704</v>
      </c>
      <c r="F50" s="464" t="s">
        <v>705</v>
      </c>
      <c r="G50" s="519" t="s">
        <v>706</v>
      </c>
      <c r="H50" s="520" t="s">
        <v>444</v>
      </c>
      <c r="I50" s="491" t="s">
        <v>445</v>
      </c>
      <c r="J50" s="490" t="s">
        <v>446</v>
      </c>
      <c r="K50" s="496">
        <v>0.8</v>
      </c>
      <c r="L50" s="497" t="s">
        <v>447</v>
      </c>
      <c r="M50" s="496">
        <v>0.8</v>
      </c>
      <c r="N50" s="491" t="s">
        <v>110</v>
      </c>
      <c r="O50" s="495">
        <v>0.64</v>
      </c>
      <c r="P50" s="490" t="s">
        <v>707</v>
      </c>
      <c r="Q50" s="497" t="s">
        <v>708</v>
      </c>
      <c r="R50" s="490" t="s">
        <v>709</v>
      </c>
      <c r="S50" s="490" t="s">
        <v>92</v>
      </c>
      <c r="T50" s="497" t="s">
        <v>710</v>
      </c>
      <c r="U50" s="493">
        <v>0.1</v>
      </c>
      <c r="V50" s="493">
        <v>0.15</v>
      </c>
      <c r="W50" s="490" t="s">
        <v>451</v>
      </c>
      <c r="X50" s="490" t="s">
        <v>452</v>
      </c>
      <c r="Y50" s="490" t="s">
        <v>453</v>
      </c>
      <c r="Z50" s="492">
        <v>0.6</v>
      </c>
      <c r="AA50" s="491" t="s">
        <v>472</v>
      </c>
      <c r="AB50" s="492">
        <v>0.4</v>
      </c>
      <c r="AC50" s="491" t="s">
        <v>479</v>
      </c>
      <c r="AD50" s="496">
        <v>0.4</v>
      </c>
      <c r="AE50" s="491" t="s">
        <v>474</v>
      </c>
      <c r="AF50" s="521" t="s">
        <v>97</v>
      </c>
      <c r="AG50" s="522" t="s">
        <v>95</v>
      </c>
      <c r="AH50" s="469" t="s">
        <v>711</v>
      </c>
      <c r="AI50" s="285"/>
      <c r="AJ50" s="285"/>
      <c r="AK50" s="285"/>
      <c r="AL50" s="285"/>
      <c r="AM50" s="285"/>
      <c r="AN50" s="285"/>
      <c r="AO50" s="285"/>
      <c r="AP50" s="223"/>
      <c r="AQ50" s="285"/>
      <c r="AR50" s="285"/>
      <c r="AS50" s="314"/>
    </row>
    <row r="51" spans="1:45" s="1" customFormat="1" ht="24" customHeight="1">
      <c r="A51" s="465" t="s">
        <v>247</v>
      </c>
      <c r="B51" s="465" t="s">
        <v>712</v>
      </c>
      <c r="C51" s="465" t="s">
        <v>249</v>
      </c>
      <c r="D51" s="465" t="s">
        <v>250</v>
      </c>
      <c r="E51" s="491" t="s">
        <v>713</v>
      </c>
      <c r="F51" s="464" t="s">
        <v>714</v>
      </c>
      <c r="G51" s="467" t="s">
        <v>715</v>
      </c>
      <c r="H51" s="520" t="s">
        <v>444</v>
      </c>
      <c r="I51" s="491" t="s">
        <v>716</v>
      </c>
      <c r="J51" s="490" t="s">
        <v>454</v>
      </c>
      <c r="K51" s="496">
        <v>0.4</v>
      </c>
      <c r="L51" s="490" t="s">
        <v>447</v>
      </c>
      <c r="M51" s="496">
        <v>0.8</v>
      </c>
      <c r="N51" s="491" t="s">
        <v>110</v>
      </c>
      <c r="O51" s="495">
        <v>0.32</v>
      </c>
      <c r="P51" s="490" t="s">
        <v>717</v>
      </c>
      <c r="Q51" s="497" t="s">
        <v>256</v>
      </c>
      <c r="R51" s="490" t="s">
        <v>718</v>
      </c>
      <c r="S51" s="490" t="s">
        <v>92</v>
      </c>
      <c r="T51" s="490" t="s">
        <v>93</v>
      </c>
      <c r="U51" s="493">
        <v>0.25</v>
      </c>
      <c r="V51" s="493">
        <v>0.15</v>
      </c>
      <c r="W51" s="490" t="s">
        <v>478</v>
      </c>
      <c r="X51" s="490" t="s">
        <v>452</v>
      </c>
      <c r="Y51" s="490" t="s">
        <v>453</v>
      </c>
      <c r="Z51" s="496">
        <v>0.24</v>
      </c>
      <c r="AA51" s="491" t="s">
        <v>454</v>
      </c>
      <c r="AB51" s="492">
        <v>0.2</v>
      </c>
      <c r="AC51" s="490" t="s">
        <v>479</v>
      </c>
      <c r="AD51" s="496">
        <v>0.4</v>
      </c>
      <c r="AE51" s="491" t="s">
        <v>480</v>
      </c>
      <c r="AF51" s="523" t="s">
        <v>97</v>
      </c>
      <c r="AG51" s="508" t="s">
        <v>94</v>
      </c>
      <c r="AH51" s="469" t="s">
        <v>719</v>
      </c>
      <c r="AI51" s="223"/>
      <c r="AJ51" s="223"/>
      <c r="AK51" s="223"/>
      <c r="AL51" s="223"/>
      <c r="AM51" s="223"/>
      <c r="AN51" s="223"/>
      <c r="AO51" s="285"/>
      <c r="AP51" s="223"/>
      <c r="AQ51" s="223"/>
      <c r="AR51" s="223"/>
      <c r="AS51" s="314"/>
    </row>
    <row r="52" spans="1:45" s="1" customFormat="1" ht="24" customHeight="1">
      <c r="A52" s="465" t="s">
        <v>247</v>
      </c>
      <c r="B52" s="465" t="s">
        <v>720</v>
      </c>
      <c r="C52" s="465" t="s">
        <v>249</v>
      </c>
      <c r="D52" s="465" t="s">
        <v>250</v>
      </c>
      <c r="E52" s="491" t="s">
        <v>721</v>
      </c>
      <c r="F52" s="463" t="s">
        <v>722</v>
      </c>
      <c r="G52" s="524" t="s">
        <v>723</v>
      </c>
      <c r="H52" s="520" t="s">
        <v>444</v>
      </c>
      <c r="I52" s="491" t="s">
        <v>445</v>
      </c>
      <c r="J52" s="490" t="s">
        <v>472</v>
      </c>
      <c r="K52" s="496">
        <v>0.6</v>
      </c>
      <c r="L52" s="490" t="s">
        <v>447</v>
      </c>
      <c r="M52" s="496">
        <v>0.8</v>
      </c>
      <c r="N52" s="491" t="s">
        <v>455</v>
      </c>
      <c r="O52" s="495">
        <v>0.48</v>
      </c>
      <c r="P52" s="490" t="s">
        <v>724</v>
      </c>
      <c r="Q52" s="497" t="s">
        <v>195</v>
      </c>
      <c r="R52" s="490" t="s">
        <v>725</v>
      </c>
      <c r="S52" s="490" t="s">
        <v>92</v>
      </c>
      <c r="T52" s="490" t="s">
        <v>93</v>
      </c>
      <c r="U52" s="493">
        <v>0.25</v>
      </c>
      <c r="V52" s="493">
        <v>0.15</v>
      </c>
      <c r="W52" s="490" t="s">
        <v>478</v>
      </c>
      <c r="X52" s="490" t="s">
        <v>452</v>
      </c>
      <c r="Y52" s="490" t="s">
        <v>453</v>
      </c>
      <c r="Z52" s="496">
        <v>0.36</v>
      </c>
      <c r="AA52" s="491" t="s">
        <v>454</v>
      </c>
      <c r="AB52" s="492">
        <v>0.2</v>
      </c>
      <c r="AC52" s="490" t="s">
        <v>479</v>
      </c>
      <c r="AD52" s="496">
        <v>0.4</v>
      </c>
      <c r="AE52" s="491" t="s">
        <v>480</v>
      </c>
      <c r="AF52" s="523" t="s">
        <v>97</v>
      </c>
      <c r="AG52" s="508" t="s">
        <v>94</v>
      </c>
      <c r="AH52" s="469" t="s">
        <v>726</v>
      </c>
      <c r="AI52" s="223"/>
      <c r="AJ52" s="223"/>
      <c r="AK52" s="223"/>
      <c r="AL52" s="223"/>
      <c r="AM52" s="223"/>
      <c r="AN52" s="223"/>
      <c r="AO52" s="285"/>
      <c r="AP52" s="223"/>
      <c r="AQ52" s="223"/>
      <c r="AR52" s="223"/>
      <c r="AS52" s="314"/>
    </row>
    <row r="53" spans="1:45" s="1" customFormat="1" ht="24" customHeight="1">
      <c r="A53" s="465" t="s">
        <v>247</v>
      </c>
      <c r="B53" s="465" t="s">
        <v>727</v>
      </c>
      <c r="C53" s="465" t="s">
        <v>249</v>
      </c>
      <c r="D53" s="465" t="s">
        <v>250</v>
      </c>
      <c r="E53" s="464" t="s">
        <v>728</v>
      </c>
      <c r="F53" s="469" t="s">
        <v>729</v>
      </c>
      <c r="G53" s="469" t="s">
        <v>730</v>
      </c>
      <c r="H53" s="520" t="s">
        <v>622</v>
      </c>
      <c r="I53" s="491" t="s">
        <v>445</v>
      </c>
      <c r="J53" s="490" t="s">
        <v>472</v>
      </c>
      <c r="K53" s="496">
        <v>0.6</v>
      </c>
      <c r="L53" s="490" t="s">
        <v>447</v>
      </c>
      <c r="M53" s="496">
        <v>0.8</v>
      </c>
      <c r="N53" s="491" t="s">
        <v>455</v>
      </c>
      <c r="O53" s="495">
        <v>0.48</v>
      </c>
      <c r="P53" s="490" t="s">
        <v>731</v>
      </c>
      <c r="Q53" s="497" t="s">
        <v>256</v>
      </c>
      <c r="R53" s="490" t="s">
        <v>732</v>
      </c>
      <c r="S53" s="490" t="s">
        <v>92</v>
      </c>
      <c r="T53" s="490" t="s">
        <v>93</v>
      </c>
      <c r="U53" s="493">
        <v>0.25</v>
      </c>
      <c r="V53" s="493">
        <v>0.15</v>
      </c>
      <c r="W53" s="490" t="s">
        <v>478</v>
      </c>
      <c r="X53" s="490" t="s">
        <v>452</v>
      </c>
      <c r="Y53" s="490" t="s">
        <v>453</v>
      </c>
      <c r="Z53" s="496">
        <v>0.36</v>
      </c>
      <c r="AA53" s="491" t="s">
        <v>454</v>
      </c>
      <c r="AB53" s="492">
        <v>0.2</v>
      </c>
      <c r="AC53" s="490" t="s">
        <v>479</v>
      </c>
      <c r="AD53" s="496">
        <v>0.4</v>
      </c>
      <c r="AE53" s="491" t="s">
        <v>480</v>
      </c>
      <c r="AF53" s="497" t="s">
        <v>97</v>
      </c>
      <c r="AG53" s="525" t="s">
        <v>94</v>
      </c>
      <c r="AH53" s="490" t="s">
        <v>733</v>
      </c>
      <c r="AI53" s="223"/>
      <c r="AJ53" s="223"/>
      <c r="AK53" s="223"/>
      <c r="AL53" s="223"/>
      <c r="AM53" s="223"/>
      <c r="AN53" s="223"/>
      <c r="AO53" s="285"/>
      <c r="AP53" s="223"/>
      <c r="AQ53" s="223"/>
      <c r="AR53" s="223"/>
      <c r="AS53" s="314"/>
    </row>
    <row r="54" spans="1:45" s="1" customFormat="1" ht="41.25" customHeight="1">
      <c r="A54" s="465" t="s">
        <v>247</v>
      </c>
      <c r="B54" s="465" t="s">
        <v>734</v>
      </c>
      <c r="C54" s="465" t="s">
        <v>249</v>
      </c>
      <c r="D54" s="465" t="s">
        <v>250</v>
      </c>
      <c r="E54" s="464" t="s">
        <v>735</v>
      </c>
      <c r="F54" s="469" t="s">
        <v>729</v>
      </c>
      <c r="G54" s="469" t="s">
        <v>736</v>
      </c>
      <c r="H54" s="520" t="s">
        <v>622</v>
      </c>
      <c r="I54" s="491" t="s">
        <v>445</v>
      </c>
      <c r="J54" s="490" t="s">
        <v>472</v>
      </c>
      <c r="K54" s="496">
        <v>0.6</v>
      </c>
      <c r="L54" s="490" t="s">
        <v>447</v>
      </c>
      <c r="M54" s="496">
        <v>0.8</v>
      </c>
      <c r="N54" s="491" t="s">
        <v>455</v>
      </c>
      <c r="O54" s="495">
        <v>0.48</v>
      </c>
      <c r="P54" s="490" t="s">
        <v>737</v>
      </c>
      <c r="Q54" s="497" t="s">
        <v>738</v>
      </c>
      <c r="R54" s="465" t="s">
        <v>732</v>
      </c>
      <c r="S54" s="490" t="s">
        <v>92</v>
      </c>
      <c r="T54" s="490" t="s">
        <v>93</v>
      </c>
      <c r="U54" s="493">
        <v>0.25</v>
      </c>
      <c r="V54" s="493">
        <v>0.15</v>
      </c>
      <c r="W54" s="490" t="s">
        <v>478</v>
      </c>
      <c r="X54" s="490" t="s">
        <v>452</v>
      </c>
      <c r="Y54" s="490" t="s">
        <v>739</v>
      </c>
      <c r="Z54" s="496">
        <v>0.36</v>
      </c>
      <c r="AA54" s="491" t="s">
        <v>454</v>
      </c>
      <c r="AB54" s="492">
        <v>0.2</v>
      </c>
      <c r="AC54" s="490" t="s">
        <v>479</v>
      </c>
      <c r="AD54" s="496">
        <v>0.4</v>
      </c>
      <c r="AE54" s="491" t="s">
        <v>480</v>
      </c>
      <c r="AF54" s="497" t="s">
        <v>97</v>
      </c>
      <c r="AG54" s="525" t="s">
        <v>94</v>
      </c>
      <c r="AH54" s="490" t="s">
        <v>740</v>
      </c>
      <c r="AI54" s="223"/>
      <c r="AJ54" s="223"/>
      <c r="AK54" s="223"/>
      <c r="AL54" s="223"/>
      <c r="AM54" s="310"/>
      <c r="AN54" s="223"/>
      <c r="AO54" s="285"/>
      <c r="AP54" s="223"/>
      <c r="AQ54" s="223"/>
      <c r="AR54" s="223"/>
      <c r="AS54" s="314"/>
    </row>
    <row r="55" spans="1:45" s="1" customFormat="1" ht="24" customHeight="1">
      <c r="A55" s="465" t="s">
        <v>271</v>
      </c>
      <c r="B55" s="465" t="s">
        <v>741</v>
      </c>
      <c r="C55" s="465" t="s">
        <v>742</v>
      </c>
      <c r="D55" s="465" t="s">
        <v>274</v>
      </c>
      <c r="E55" s="465" t="s">
        <v>743</v>
      </c>
      <c r="F55" s="465" t="s">
        <v>744</v>
      </c>
      <c r="G55" s="465" t="s">
        <v>745</v>
      </c>
      <c r="H55" s="491" t="s">
        <v>444</v>
      </c>
      <c r="I55" s="465" t="s">
        <v>445</v>
      </c>
      <c r="J55" s="465" t="s">
        <v>454</v>
      </c>
      <c r="K55" s="492">
        <v>0.4</v>
      </c>
      <c r="L55" s="465" t="s">
        <v>473</v>
      </c>
      <c r="M55" s="492">
        <v>0.6</v>
      </c>
      <c r="N55" s="491" t="s">
        <v>474</v>
      </c>
      <c r="O55" s="493">
        <v>0.24</v>
      </c>
      <c r="P55" s="490" t="s">
        <v>746</v>
      </c>
      <c r="Q55" s="491" t="s">
        <v>664</v>
      </c>
      <c r="R55" s="490" t="s">
        <v>747</v>
      </c>
      <c r="S55" s="465" t="s">
        <v>92</v>
      </c>
      <c r="T55" s="465" t="s">
        <v>226</v>
      </c>
      <c r="U55" s="493">
        <v>0.15</v>
      </c>
      <c r="V55" s="493">
        <v>0.15</v>
      </c>
      <c r="W55" s="465" t="s">
        <v>478</v>
      </c>
      <c r="X55" s="465" t="s">
        <v>452</v>
      </c>
      <c r="Y55" s="465" t="s">
        <v>453</v>
      </c>
      <c r="Z55" s="492">
        <v>0.28000000000000003</v>
      </c>
      <c r="AA55" s="491" t="s">
        <v>454</v>
      </c>
      <c r="AB55" s="492">
        <v>0.2</v>
      </c>
      <c r="AC55" s="491" t="s">
        <v>531</v>
      </c>
      <c r="AD55" s="492">
        <v>0.2</v>
      </c>
      <c r="AE55" s="491" t="s">
        <v>480</v>
      </c>
      <c r="AF55" s="526" t="s">
        <v>97</v>
      </c>
      <c r="AG55" s="527" t="s">
        <v>748</v>
      </c>
      <c r="AH55" s="490" t="s">
        <v>749</v>
      </c>
      <c r="AI55" s="223"/>
      <c r="AJ55" s="223"/>
      <c r="AK55" s="223"/>
      <c r="AL55" s="223"/>
      <c r="AM55" s="310"/>
      <c r="AN55" s="223"/>
      <c r="AO55" s="285"/>
      <c r="AP55" s="223"/>
      <c r="AQ55" s="223"/>
      <c r="AR55" s="223"/>
      <c r="AS55" s="314"/>
    </row>
    <row r="56" spans="1:45" s="1" customFormat="1" ht="24" customHeight="1">
      <c r="A56" s="465" t="s">
        <v>271</v>
      </c>
      <c r="B56" s="465" t="s">
        <v>750</v>
      </c>
      <c r="C56" s="465" t="s">
        <v>742</v>
      </c>
      <c r="D56" s="465" t="s">
        <v>274</v>
      </c>
      <c r="E56" s="465" t="s">
        <v>743</v>
      </c>
      <c r="F56" s="465" t="s">
        <v>744</v>
      </c>
      <c r="G56" s="465" t="s">
        <v>745</v>
      </c>
      <c r="H56" s="491" t="s">
        <v>444</v>
      </c>
      <c r="I56" s="465" t="s">
        <v>445</v>
      </c>
      <c r="J56" s="465" t="s">
        <v>454</v>
      </c>
      <c r="K56" s="492">
        <v>0.4</v>
      </c>
      <c r="L56" s="465" t="s">
        <v>473</v>
      </c>
      <c r="M56" s="492">
        <v>0.6</v>
      </c>
      <c r="N56" s="491" t="s">
        <v>474</v>
      </c>
      <c r="O56" s="493">
        <v>0.24</v>
      </c>
      <c r="P56" s="490" t="s">
        <v>751</v>
      </c>
      <c r="Q56" s="491" t="s">
        <v>664</v>
      </c>
      <c r="R56" s="465" t="s">
        <v>752</v>
      </c>
      <c r="S56" s="491" t="s">
        <v>92</v>
      </c>
      <c r="T56" s="465" t="s">
        <v>226</v>
      </c>
      <c r="U56" s="493">
        <v>0.15</v>
      </c>
      <c r="V56" s="493">
        <v>0.15</v>
      </c>
      <c r="W56" s="465" t="s">
        <v>478</v>
      </c>
      <c r="X56" s="465" t="s">
        <v>452</v>
      </c>
      <c r="Y56" s="465" t="s">
        <v>453</v>
      </c>
      <c r="Z56" s="492">
        <v>0.28000000000000003</v>
      </c>
      <c r="AA56" s="491" t="s">
        <v>454</v>
      </c>
      <c r="AB56" s="492">
        <v>0.2</v>
      </c>
      <c r="AC56" s="491" t="s">
        <v>531</v>
      </c>
      <c r="AD56" s="492">
        <v>0.2</v>
      </c>
      <c r="AE56" s="491" t="s">
        <v>480</v>
      </c>
      <c r="AF56" s="520" t="s">
        <v>97</v>
      </c>
      <c r="AG56" s="527" t="s">
        <v>94</v>
      </c>
      <c r="AH56" s="490" t="s">
        <v>753</v>
      </c>
      <c r="AI56" s="223"/>
      <c r="AJ56" s="223"/>
      <c r="AK56" s="223"/>
      <c r="AL56" s="223"/>
      <c r="AM56" s="310"/>
      <c r="AN56" s="223"/>
      <c r="AO56" s="285"/>
      <c r="AP56" s="223"/>
      <c r="AQ56" s="223"/>
      <c r="AR56" s="223"/>
      <c r="AS56" s="314"/>
    </row>
    <row r="57" spans="1:45" s="1" customFormat="1" ht="24" customHeight="1">
      <c r="A57" s="465" t="s">
        <v>271</v>
      </c>
      <c r="B57" s="465" t="s">
        <v>754</v>
      </c>
      <c r="C57" s="465" t="s">
        <v>742</v>
      </c>
      <c r="D57" s="465" t="s">
        <v>274</v>
      </c>
      <c r="E57" s="465" t="s">
        <v>755</v>
      </c>
      <c r="F57" s="465" t="s">
        <v>756</v>
      </c>
      <c r="G57" s="465" t="s">
        <v>757</v>
      </c>
      <c r="H57" s="465" t="s">
        <v>622</v>
      </c>
      <c r="I57" s="465" t="s">
        <v>445</v>
      </c>
      <c r="J57" s="465" t="s">
        <v>446</v>
      </c>
      <c r="K57" s="492">
        <v>0.8</v>
      </c>
      <c r="L57" s="465" t="s">
        <v>447</v>
      </c>
      <c r="M57" s="492">
        <v>0.8</v>
      </c>
      <c r="N57" s="491" t="s">
        <v>110</v>
      </c>
      <c r="O57" s="493">
        <v>0.64</v>
      </c>
      <c r="P57" s="490" t="s">
        <v>758</v>
      </c>
      <c r="Q57" s="491" t="s">
        <v>664</v>
      </c>
      <c r="R57" s="465" t="s">
        <v>759</v>
      </c>
      <c r="S57" s="491" t="s">
        <v>92</v>
      </c>
      <c r="T57" s="465" t="s">
        <v>93</v>
      </c>
      <c r="U57" s="493">
        <v>0.25</v>
      </c>
      <c r="V57" s="493">
        <v>0.15</v>
      </c>
      <c r="W57" s="465" t="s">
        <v>451</v>
      </c>
      <c r="X57" s="465" t="s">
        <v>452</v>
      </c>
      <c r="Y57" s="465" t="s">
        <v>453</v>
      </c>
      <c r="Z57" s="492">
        <v>0.48</v>
      </c>
      <c r="AA57" s="491" t="s">
        <v>472</v>
      </c>
      <c r="AB57" s="492">
        <v>0.4</v>
      </c>
      <c r="AC57" s="465" t="s">
        <v>479</v>
      </c>
      <c r="AD57" s="492">
        <v>0.4</v>
      </c>
      <c r="AE57" s="491" t="s">
        <v>474</v>
      </c>
      <c r="AF57" s="520" t="s">
        <v>97</v>
      </c>
      <c r="AG57" s="527" t="s">
        <v>94</v>
      </c>
      <c r="AH57" s="490" t="s">
        <v>760</v>
      </c>
      <c r="AI57" s="223"/>
      <c r="AJ57" s="223"/>
      <c r="AK57" s="223"/>
      <c r="AL57" s="223"/>
      <c r="AM57" s="310"/>
      <c r="AN57" s="223"/>
      <c r="AO57" s="285"/>
      <c r="AP57" s="223"/>
      <c r="AQ57" s="223"/>
      <c r="AR57" s="223"/>
      <c r="AS57" s="314"/>
    </row>
    <row r="58" spans="1:45" s="1" customFormat="1" ht="24" customHeight="1">
      <c r="A58" s="465" t="s">
        <v>271</v>
      </c>
      <c r="B58" s="465" t="s">
        <v>761</v>
      </c>
      <c r="C58" s="465" t="s">
        <v>742</v>
      </c>
      <c r="D58" s="465" t="s">
        <v>274</v>
      </c>
      <c r="E58" s="465" t="s">
        <v>755</v>
      </c>
      <c r="F58" s="465" t="s">
        <v>756</v>
      </c>
      <c r="G58" s="465" t="s">
        <v>757</v>
      </c>
      <c r="H58" s="465" t="s">
        <v>622</v>
      </c>
      <c r="I58" s="465" t="s">
        <v>445</v>
      </c>
      <c r="J58" s="465" t="s">
        <v>446</v>
      </c>
      <c r="K58" s="492">
        <v>0.8</v>
      </c>
      <c r="L58" s="465" t="s">
        <v>447</v>
      </c>
      <c r="M58" s="492">
        <v>0.8</v>
      </c>
      <c r="N58" s="491" t="s">
        <v>110</v>
      </c>
      <c r="O58" s="493">
        <v>0.64</v>
      </c>
      <c r="P58" s="490" t="s">
        <v>762</v>
      </c>
      <c r="Q58" s="491" t="s">
        <v>664</v>
      </c>
      <c r="R58" s="465" t="s">
        <v>763</v>
      </c>
      <c r="S58" s="491" t="s">
        <v>92</v>
      </c>
      <c r="T58" s="465" t="s">
        <v>93</v>
      </c>
      <c r="U58" s="493">
        <v>0.25</v>
      </c>
      <c r="V58" s="493">
        <v>0.15</v>
      </c>
      <c r="W58" s="465" t="s">
        <v>451</v>
      </c>
      <c r="X58" s="465" t="s">
        <v>452</v>
      </c>
      <c r="Y58" s="465" t="s">
        <v>453</v>
      </c>
      <c r="Z58" s="492">
        <v>0.48</v>
      </c>
      <c r="AA58" s="491" t="s">
        <v>472</v>
      </c>
      <c r="AB58" s="492">
        <v>0.4</v>
      </c>
      <c r="AC58" s="465" t="s">
        <v>479</v>
      </c>
      <c r="AD58" s="492">
        <v>0.4</v>
      </c>
      <c r="AE58" s="491" t="s">
        <v>474</v>
      </c>
      <c r="AF58" s="520" t="s">
        <v>97</v>
      </c>
      <c r="AG58" s="527" t="s">
        <v>94</v>
      </c>
      <c r="AH58" s="490" t="s">
        <v>764</v>
      </c>
      <c r="AI58" s="223"/>
      <c r="AJ58" s="223"/>
      <c r="AK58" s="223"/>
      <c r="AL58" s="223"/>
      <c r="AM58" s="310"/>
      <c r="AN58" s="223"/>
      <c r="AO58" s="285"/>
      <c r="AP58" s="223"/>
      <c r="AQ58" s="223"/>
      <c r="AR58" s="223"/>
      <c r="AS58" s="314"/>
    </row>
    <row r="59" spans="1:45" s="1" customFormat="1" ht="24" customHeight="1">
      <c r="A59" s="465" t="s">
        <v>271</v>
      </c>
      <c r="B59" s="465" t="s">
        <v>765</v>
      </c>
      <c r="C59" s="465" t="s">
        <v>742</v>
      </c>
      <c r="D59" s="465" t="s">
        <v>274</v>
      </c>
      <c r="E59" s="465" t="s">
        <v>755</v>
      </c>
      <c r="F59" s="465" t="s">
        <v>756</v>
      </c>
      <c r="G59" s="465" t="s">
        <v>757</v>
      </c>
      <c r="H59" s="465" t="s">
        <v>622</v>
      </c>
      <c r="I59" s="465" t="s">
        <v>445</v>
      </c>
      <c r="J59" s="465" t="s">
        <v>446</v>
      </c>
      <c r="K59" s="492">
        <v>0.8</v>
      </c>
      <c r="L59" s="465" t="s">
        <v>447</v>
      </c>
      <c r="M59" s="492">
        <v>0.8</v>
      </c>
      <c r="N59" s="491" t="s">
        <v>110</v>
      </c>
      <c r="O59" s="493">
        <v>0.64</v>
      </c>
      <c r="P59" s="501" t="s">
        <v>766</v>
      </c>
      <c r="Q59" s="491" t="s">
        <v>664</v>
      </c>
      <c r="R59" s="465" t="s">
        <v>767</v>
      </c>
      <c r="S59" s="491" t="s">
        <v>92</v>
      </c>
      <c r="T59" s="465" t="s">
        <v>93</v>
      </c>
      <c r="U59" s="493">
        <v>0.25</v>
      </c>
      <c r="V59" s="493">
        <v>0.15</v>
      </c>
      <c r="W59" s="465" t="s">
        <v>451</v>
      </c>
      <c r="X59" s="465" t="s">
        <v>452</v>
      </c>
      <c r="Y59" s="465" t="s">
        <v>453</v>
      </c>
      <c r="Z59" s="492">
        <v>0.48</v>
      </c>
      <c r="AA59" s="491" t="s">
        <v>472</v>
      </c>
      <c r="AB59" s="492">
        <v>0.4</v>
      </c>
      <c r="AC59" s="491" t="s">
        <v>479</v>
      </c>
      <c r="AD59" s="492">
        <v>0.4</v>
      </c>
      <c r="AE59" s="491" t="s">
        <v>474</v>
      </c>
      <c r="AF59" s="520" t="s">
        <v>97</v>
      </c>
      <c r="AG59" s="527" t="s">
        <v>94</v>
      </c>
      <c r="AH59" s="490" t="s">
        <v>768</v>
      </c>
      <c r="AI59" s="223"/>
      <c r="AJ59" s="223"/>
      <c r="AK59" s="223"/>
      <c r="AL59" s="223"/>
      <c r="AM59" s="310"/>
      <c r="AN59" s="223"/>
      <c r="AO59" s="285"/>
      <c r="AP59" s="223"/>
      <c r="AQ59" s="223"/>
      <c r="AR59" s="223"/>
      <c r="AS59" s="314"/>
    </row>
    <row r="60" spans="1:45" s="1" customFormat="1" ht="24" customHeight="1">
      <c r="A60" s="465" t="s">
        <v>271</v>
      </c>
      <c r="B60" s="465" t="s">
        <v>769</v>
      </c>
      <c r="C60" s="465" t="s">
        <v>742</v>
      </c>
      <c r="D60" s="465" t="s">
        <v>274</v>
      </c>
      <c r="E60" s="465" t="s">
        <v>770</v>
      </c>
      <c r="F60" s="465" t="s">
        <v>771</v>
      </c>
      <c r="G60" s="465" t="s">
        <v>772</v>
      </c>
      <c r="H60" s="491" t="s">
        <v>444</v>
      </c>
      <c r="I60" s="465" t="s">
        <v>445</v>
      </c>
      <c r="J60" s="491" t="s">
        <v>472</v>
      </c>
      <c r="K60" s="492">
        <v>0.6</v>
      </c>
      <c r="L60" s="491" t="s">
        <v>473</v>
      </c>
      <c r="M60" s="492">
        <v>0.6</v>
      </c>
      <c r="N60" s="491" t="s">
        <v>474</v>
      </c>
      <c r="O60" s="493">
        <v>0.36</v>
      </c>
      <c r="P60" s="501" t="s">
        <v>773</v>
      </c>
      <c r="Q60" s="491" t="s">
        <v>664</v>
      </c>
      <c r="R60" s="501" t="s">
        <v>774</v>
      </c>
      <c r="S60" s="491" t="s">
        <v>92</v>
      </c>
      <c r="T60" s="465" t="s">
        <v>93</v>
      </c>
      <c r="U60" s="493">
        <v>0.25</v>
      </c>
      <c r="V60" s="493">
        <v>0.15</v>
      </c>
      <c r="W60" s="465" t="s">
        <v>451</v>
      </c>
      <c r="X60" s="465" t="s">
        <v>452</v>
      </c>
      <c r="Y60" s="465" t="s">
        <v>453</v>
      </c>
      <c r="Z60" s="492">
        <v>0.36</v>
      </c>
      <c r="AA60" s="491" t="s">
        <v>454</v>
      </c>
      <c r="AB60" s="492">
        <v>0.2</v>
      </c>
      <c r="AC60" s="491" t="s">
        <v>531</v>
      </c>
      <c r="AD60" s="492">
        <v>0.2</v>
      </c>
      <c r="AE60" s="491" t="s">
        <v>480</v>
      </c>
      <c r="AF60" s="491"/>
      <c r="AG60" s="527" t="s">
        <v>94</v>
      </c>
      <c r="AH60" s="490" t="s">
        <v>775</v>
      </c>
      <c r="AI60" s="223"/>
      <c r="AJ60" s="223"/>
      <c r="AK60" s="223"/>
      <c r="AL60" s="223"/>
      <c r="AM60" s="310"/>
      <c r="AN60" s="223"/>
      <c r="AO60" s="285"/>
      <c r="AP60" s="223"/>
      <c r="AQ60" s="223"/>
      <c r="AR60" s="223"/>
      <c r="AS60" s="314"/>
    </row>
    <row r="61" spans="1:45" s="1" customFormat="1" ht="24" customHeight="1">
      <c r="A61" s="465" t="s">
        <v>271</v>
      </c>
      <c r="B61" s="465" t="s">
        <v>776</v>
      </c>
      <c r="C61" s="465" t="s">
        <v>742</v>
      </c>
      <c r="D61" s="465" t="s">
        <v>274</v>
      </c>
      <c r="E61" s="465" t="s">
        <v>770</v>
      </c>
      <c r="F61" s="465" t="s">
        <v>771</v>
      </c>
      <c r="G61" s="465" t="s">
        <v>772</v>
      </c>
      <c r="H61" s="491" t="s">
        <v>444</v>
      </c>
      <c r="I61" s="465" t="s">
        <v>445</v>
      </c>
      <c r="J61" s="491" t="s">
        <v>472</v>
      </c>
      <c r="K61" s="492">
        <v>0.6</v>
      </c>
      <c r="L61" s="491" t="s">
        <v>473</v>
      </c>
      <c r="M61" s="492">
        <v>0.6</v>
      </c>
      <c r="N61" s="491" t="s">
        <v>474</v>
      </c>
      <c r="O61" s="493">
        <v>0.36</v>
      </c>
      <c r="P61" s="501" t="s">
        <v>777</v>
      </c>
      <c r="Q61" s="491" t="s">
        <v>664</v>
      </c>
      <c r="R61" s="465" t="s">
        <v>778</v>
      </c>
      <c r="S61" s="491" t="s">
        <v>92</v>
      </c>
      <c r="T61" s="465" t="s">
        <v>93</v>
      </c>
      <c r="U61" s="493">
        <v>0.25</v>
      </c>
      <c r="V61" s="493">
        <v>0.15</v>
      </c>
      <c r="W61" s="465" t="s">
        <v>451</v>
      </c>
      <c r="X61" s="465" t="s">
        <v>452</v>
      </c>
      <c r="Y61" s="465" t="s">
        <v>453</v>
      </c>
      <c r="Z61" s="492">
        <v>0.36</v>
      </c>
      <c r="AA61" s="491" t="s">
        <v>454</v>
      </c>
      <c r="AB61" s="492">
        <v>0.2</v>
      </c>
      <c r="AC61" s="491" t="s">
        <v>531</v>
      </c>
      <c r="AD61" s="492">
        <v>0.2</v>
      </c>
      <c r="AE61" s="491" t="s">
        <v>480</v>
      </c>
      <c r="AF61" s="520" t="s">
        <v>97</v>
      </c>
      <c r="AG61" s="527" t="s">
        <v>94</v>
      </c>
      <c r="AH61" s="490" t="s">
        <v>779</v>
      </c>
      <c r="AI61" s="223"/>
      <c r="AJ61" s="223"/>
      <c r="AK61" s="223"/>
      <c r="AL61" s="223"/>
      <c r="AM61" s="310"/>
      <c r="AN61" s="223"/>
      <c r="AO61" s="285"/>
      <c r="AP61" s="223"/>
      <c r="AQ61" s="223"/>
      <c r="AR61" s="223"/>
      <c r="AS61" s="314"/>
    </row>
    <row r="62" spans="1:45" s="1" customFormat="1" ht="24" customHeight="1">
      <c r="A62" s="465" t="s">
        <v>271</v>
      </c>
      <c r="B62" s="465" t="s">
        <v>780</v>
      </c>
      <c r="C62" s="465" t="s">
        <v>742</v>
      </c>
      <c r="D62" s="465" t="s">
        <v>274</v>
      </c>
      <c r="E62" s="465" t="s">
        <v>781</v>
      </c>
      <c r="F62" s="465" t="s">
        <v>782</v>
      </c>
      <c r="G62" s="465" t="s">
        <v>783</v>
      </c>
      <c r="H62" s="491" t="s">
        <v>622</v>
      </c>
      <c r="I62" s="465" t="s">
        <v>445</v>
      </c>
      <c r="J62" s="491" t="s">
        <v>472</v>
      </c>
      <c r="K62" s="492">
        <v>0.6</v>
      </c>
      <c r="L62" s="491" t="s">
        <v>479</v>
      </c>
      <c r="M62" s="492">
        <v>0.6</v>
      </c>
      <c r="N62" s="491" t="s">
        <v>474</v>
      </c>
      <c r="O62" s="493">
        <v>0.36</v>
      </c>
      <c r="P62" s="501" t="s">
        <v>784</v>
      </c>
      <c r="Q62" s="491" t="s">
        <v>664</v>
      </c>
      <c r="R62" s="465" t="s">
        <v>785</v>
      </c>
      <c r="S62" s="491" t="s">
        <v>92</v>
      </c>
      <c r="T62" s="465" t="s">
        <v>226</v>
      </c>
      <c r="U62" s="493">
        <v>0.15</v>
      </c>
      <c r="V62" s="493">
        <v>0.15</v>
      </c>
      <c r="W62" s="465" t="s">
        <v>451</v>
      </c>
      <c r="X62" s="465" t="s">
        <v>452</v>
      </c>
      <c r="Y62" s="465" t="s">
        <v>453</v>
      </c>
      <c r="Z62" s="492">
        <v>0.42</v>
      </c>
      <c r="AA62" s="491" t="s">
        <v>472</v>
      </c>
      <c r="AB62" s="492">
        <v>0.4</v>
      </c>
      <c r="AC62" s="528" t="s">
        <v>473</v>
      </c>
      <c r="AD62" s="492">
        <v>0.6</v>
      </c>
      <c r="AE62" s="491" t="s">
        <v>474</v>
      </c>
      <c r="AF62" s="529" t="s">
        <v>97</v>
      </c>
      <c r="AG62" s="527" t="s">
        <v>94</v>
      </c>
      <c r="AH62" s="490" t="s">
        <v>786</v>
      </c>
      <c r="AI62" s="223"/>
      <c r="AJ62" s="223"/>
      <c r="AK62" s="223"/>
      <c r="AL62" s="223"/>
      <c r="AM62" s="310"/>
      <c r="AN62" s="223"/>
      <c r="AO62" s="285"/>
      <c r="AP62" s="223"/>
      <c r="AQ62" s="223"/>
      <c r="AR62" s="223"/>
      <c r="AS62" s="314"/>
    </row>
    <row r="63" spans="1:45" s="1" customFormat="1" ht="24" customHeight="1">
      <c r="A63" s="465" t="s">
        <v>271</v>
      </c>
      <c r="B63" s="465" t="s">
        <v>787</v>
      </c>
      <c r="C63" s="465" t="s">
        <v>742</v>
      </c>
      <c r="D63" s="465" t="s">
        <v>274</v>
      </c>
      <c r="E63" s="465" t="s">
        <v>788</v>
      </c>
      <c r="F63" s="465" t="s">
        <v>789</v>
      </c>
      <c r="G63" s="465" t="s">
        <v>790</v>
      </c>
      <c r="H63" s="491" t="s">
        <v>622</v>
      </c>
      <c r="I63" s="465" t="s">
        <v>445</v>
      </c>
      <c r="J63" s="491" t="s">
        <v>472</v>
      </c>
      <c r="K63" s="492">
        <v>0.6</v>
      </c>
      <c r="L63" s="491" t="s">
        <v>473</v>
      </c>
      <c r="M63" s="492">
        <v>0.6</v>
      </c>
      <c r="N63" s="491" t="s">
        <v>474</v>
      </c>
      <c r="O63" s="493">
        <v>0.36</v>
      </c>
      <c r="P63" s="501" t="s">
        <v>791</v>
      </c>
      <c r="Q63" s="491" t="s">
        <v>664</v>
      </c>
      <c r="R63" s="501" t="s">
        <v>792</v>
      </c>
      <c r="S63" s="491" t="s">
        <v>92</v>
      </c>
      <c r="T63" s="491" t="s">
        <v>93</v>
      </c>
      <c r="U63" s="493">
        <v>0.25</v>
      </c>
      <c r="V63" s="493">
        <v>0.15</v>
      </c>
      <c r="W63" s="465" t="s">
        <v>451</v>
      </c>
      <c r="X63" s="465" t="s">
        <v>452</v>
      </c>
      <c r="Y63" s="491" t="s">
        <v>453</v>
      </c>
      <c r="Z63" s="492">
        <v>0.36</v>
      </c>
      <c r="AA63" s="491" t="s">
        <v>454</v>
      </c>
      <c r="AB63" s="492">
        <v>0.2</v>
      </c>
      <c r="AC63" s="491" t="s">
        <v>531</v>
      </c>
      <c r="AD63" s="492">
        <v>0.2</v>
      </c>
      <c r="AE63" s="491" t="s">
        <v>480</v>
      </c>
      <c r="AF63" s="491" t="s">
        <v>97</v>
      </c>
      <c r="AG63" s="527" t="s">
        <v>94</v>
      </c>
      <c r="AH63" s="490" t="s">
        <v>793</v>
      </c>
      <c r="AI63" s="223"/>
      <c r="AJ63" s="223"/>
      <c r="AK63" s="223"/>
      <c r="AL63" s="223"/>
      <c r="AM63" s="310"/>
      <c r="AN63" s="223"/>
      <c r="AO63" s="285"/>
      <c r="AP63" s="223"/>
      <c r="AQ63" s="223"/>
      <c r="AR63" s="223"/>
      <c r="AS63" s="314"/>
    </row>
    <row r="64" spans="1:45" s="1" customFormat="1" ht="24" customHeight="1">
      <c r="A64" s="465" t="s">
        <v>271</v>
      </c>
      <c r="B64" s="465" t="s">
        <v>794</v>
      </c>
      <c r="C64" s="465" t="s">
        <v>742</v>
      </c>
      <c r="D64" s="465" t="s">
        <v>274</v>
      </c>
      <c r="E64" s="491" t="s">
        <v>795</v>
      </c>
      <c r="F64" s="465" t="s">
        <v>796</v>
      </c>
      <c r="G64" s="465" t="s">
        <v>797</v>
      </c>
      <c r="H64" s="491" t="s">
        <v>444</v>
      </c>
      <c r="I64" s="465" t="s">
        <v>445</v>
      </c>
      <c r="J64" s="491" t="s">
        <v>472</v>
      </c>
      <c r="K64" s="492">
        <v>0.6</v>
      </c>
      <c r="L64" s="491" t="s">
        <v>473</v>
      </c>
      <c r="M64" s="492">
        <v>0.6</v>
      </c>
      <c r="N64" s="491" t="s">
        <v>474</v>
      </c>
      <c r="O64" s="493">
        <v>0.36</v>
      </c>
      <c r="P64" s="499" t="s">
        <v>798</v>
      </c>
      <c r="Q64" s="497" t="s">
        <v>664</v>
      </c>
      <c r="R64" s="501" t="s">
        <v>799</v>
      </c>
      <c r="S64" s="491" t="s">
        <v>92</v>
      </c>
      <c r="T64" s="465" t="s">
        <v>226</v>
      </c>
      <c r="U64" s="493">
        <v>0.15</v>
      </c>
      <c r="V64" s="493">
        <v>0.15</v>
      </c>
      <c r="W64" s="465" t="s">
        <v>451</v>
      </c>
      <c r="X64" s="465" t="s">
        <v>452</v>
      </c>
      <c r="Y64" s="491" t="s">
        <v>453</v>
      </c>
      <c r="Z64" s="492">
        <v>0.42</v>
      </c>
      <c r="AA64" s="491" t="s">
        <v>472</v>
      </c>
      <c r="AB64" s="492">
        <v>0.4</v>
      </c>
      <c r="AC64" s="491" t="s">
        <v>473</v>
      </c>
      <c r="AD64" s="492">
        <v>0.6</v>
      </c>
      <c r="AE64" s="491" t="s">
        <v>474</v>
      </c>
      <c r="AF64" s="491" t="s">
        <v>97</v>
      </c>
      <c r="AG64" s="527" t="s">
        <v>94</v>
      </c>
      <c r="AH64" s="490" t="s">
        <v>800</v>
      </c>
      <c r="AI64" s="223"/>
      <c r="AJ64" s="223"/>
      <c r="AK64" s="223"/>
      <c r="AL64" s="223"/>
      <c r="AM64" s="310"/>
      <c r="AN64" s="223"/>
      <c r="AO64" s="285"/>
      <c r="AP64" s="223"/>
      <c r="AQ64" s="223"/>
      <c r="AR64" s="223"/>
      <c r="AS64" s="314"/>
    </row>
    <row r="65" spans="1:45" s="1" customFormat="1" ht="24" customHeight="1">
      <c r="A65" s="465" t="s">
        <v>295</v>
      </c>
      <c r="B65" s="505" t="s">
        <v>801</v>
      </c>
      <c r="C65" s="465" t="s">
        <v>297</v>
      </c>
      <c r="D65" s="465" t="s">
        <v>298</v>
      </c>
      <c r="E65" s="465" t="s">
        <v>802</v>
      </c>
      <c r="F65" s="465" t="s">
        <v>803</v>
      </c>
      <c r="G65" s="465" t="s">
        <v>804</v>
      </c>
      <c r="H65" s="465" t="s">
        <v>444</v>
      </c>
      <c r="I65" s="465" t="s">
        <v>445</v>
      </c>
      <c r="J65" s="491" t="s">
        <v>446</v>
      </c>
      <c r="K65" s="496">
        <v>0.8</v>
      </c>
      <c r="L65" s="491" t="s">
        <v>447</v>
      </c>
      <c r="M65" s="496">
        <v>0.8</v>
      </c>
      <c r="N65" s="491" t="s">
        <v>110</v>
      </c>
      <c r="O65" s="495">
        <v>0.64</v>
      </c>
      <c r="P65" s="499" t="s">
        <v>805</v>
      </c>
      <c r="Q65" s="497" t="s">
        <v>806</v>
      </c>
      <c r="R65" s="490" t="s">
        <v>807</v>
      </c>
      <c r="S65" s="491" t="s">
        <v>92</v>
      </c>
      <c r="T65" s="491" t="s">
        <v>93</v>
      </c>
      <c r="U65" s="495">
        <v>0.25</v>
      </c>
      <c r="V65" s="495">
        <v>0.15</v>
      </c>
      <c r="W65" s="491" t="s">
        <v>478</v>
      </c>
      <c r="X65" s="491" t="s">
        <v>452</v>
      </c>
      <c r="Y65" s="491" t="s">
        <v>453</v>
      </c>
      <c r="Z65" s="496">
        <v>0.48</v>
      </c>
      <c r="AA65" s="491" t="s">
        <v>472</v>
      </c>
      <c r="AB65" s="496">
        <v>0.4</v>
      </c>
      <c r="AC65" s="491" t="s">
        <v>479</v>
      </c>
      <c r="AD65" s="496">
        <v>0.4</v>
      </c>
      <c r="AE65" s="521" t="s">
        <v>474</v>
      </c>
      <c r="AF65" s="491" t="s">
        <v>808</v>
      </c>
      <c r="AG65" s="459" t="s">
        <v>94</v>
      </c>
      <c r="AH65" s="490" t="s">
        <v>809</v>
      </c>
      <c r="AI65" s="223"/>
      <c r="AJ65" s="223"/>
      <c r="AK65" s="223"/>
      <c r="AL65" s="310"/>
      <c r="AM65" s="223"/>
      <c r="AN65" s="223"/>
      <c r="AO65" s="258"/>
      <c r="AP65" s="223"/>
      <c r="AQ65" s="223"/>
      <c r="AR65" s="223"/>
      <c r="AS65" s="314"/>
    </row>
    <row r="66" spans="1:45" s="1" customFormat="1" ht="24" customHeight="1">
      <c r="A66" s="465" t="s">
        <v>295</v>
      </c>
      <c r="B66" s="505" t="s">
        <v>810</v>
      </c>
      <c r="C66" s="465" t="s">
        <v>297</v>
      </c>
      <c r="D66" s="465" t="s">
        <v>298</v>
      </c>
      <c r="E66" s="465" t="s">
        <v>811</v>
      </c>
      <c r="F66" s="465" t="s">
        <v>812</v>
      </c>
      <c r="G66" s="465" t="s">
        <v>813</v>
      </c>
      <c r="H66" s="465" t="s">
        <v>444</v>
      </c>
      <c r="I66" s="465" t="s">
        <v>445</v>
      </c>
      <c r="J66" s="491" t="s">
        <v>454</v>
      </c>
      <c r="K66" s="496">
        <v>0.4</v>
      </c>
      <c r="L66" s="491" t="s">
        <v>531</v>
      </c>
      <c r="M66" s="496">
        <v>0.2</v>
      </c>
      <c r="N66" s="491" t="s">
        <v>480</v>
      </c>
      <c r="O66" s="495">
        <v>0.08</v>
      </c>
      <c r="P66" s="501" t="s">
        <v>814</v>
      </c>
      <c r="Q66" s="490" t="s">
        <v>815</v>
      </c>
      <c r="R66" s="490" t="s">
        <v>816</v>
      </c>
      <c r="S66" s="491" t="s">
        <v>92</v>
      </c>
      <c r="T66" s="491" t="s">
        <v>93</v>
      </c>
      <c r="U66" s="495">
        <v>0.25</v>
      </c>
      <c r="V66" s="495">
        <v>0.15</v>
      </c>
      <c r="W66" s="491" t="s">
        <v>478</v>
      </c>
      <c r="X66" s="491" t="s">
        <v>452</v>
      </c>
      <c r="Y66" s="491" t="s">
        <v>453</v>
      </c>
      <c r="Z66" s="496">
        <v>0.24</v>
      </c>
      <c r="AA66" s="491" t="s">
        <v>454</v>
      </c>
      <c r="AB66" s="496">
        <v>0.2</v>
      </c>
      <c r="AC66" s="491" t="s">
        <v>473</v>
      </c>
      <c r="AD66" s="496">
        <v>0.6</v>
      </c>
      <c r="AE66" s="521" t="s">
        <v>474</v>
      </c>
      <c r="AF66" s="491" t="s">
        <v>97</v>
      </c>
      <c r="AG66" s="505" t="s">
        <v>94</v>
      </c>
      <c r="AH66" s="490" t="s">
        <v>817</v>
      </c>
      <c r="AI66" s="223"/>
      <c r="AJ66" s="223"/>
      <c r="AK66" s="223"/>
      <c r="AL66" s="310"/>
      <c r="AM66" s="223"/>
      <c r="AN66" s="223"/>
      <c r="AO66" s="258"/>
      <c r="AP66" s="223"/>
      <c r="AQ66" s="258"/>
      <c r="AR66" s="258"/>
      <c r="AS66" s="314"/>
    </row>
    <row r="67" spans="1:45" s="1" customFormat="1" ht="24" customHeight="1">
      <c r="A67" s="465" t="s">
        <v>307</v>
      </c>
      <c r="B67" s="465" t="s">
        <v>818</v>
      </c>
      <c r="C67" s="465" t="s">
        <v>309</v>
      </c>
      <c r="D67" s="465" t="s">
        <v>250</v>
      </c>
      <c r="E67" s="465" t="s">
        <v>819</v>
      </c>
      <c r="F67" s="465" t="s">
        <v>820</v>
      </c>
      <c r="G67" s="521" t="s">
        <v>821</v>
      </c>
      <c r="H67" s="530" t="s">
        <v>503</v>
      </c>
      <c r="I67" s="520" t="s">
        <v>445</v>
      </c>
      <c r="J67" s="490" t="s">
        <v>472</v>
      </c>
      <c r="K67" s="496">
        <v>0.6</v>
      </c>
      <c r="L67" s="490" t="s">
        <v>447</v>
      </c>
      <c r="M67" s="496">
        <v>0.8</v>
      </c>
      <c r="N67" s="491" t="s">
        <v>480</v>
      </c>
      <c r="O67" s="495">
        <v>0.48</v>
      </c>
      <c r="P67" s="501" t="s">
        <v>822</v>
      </c>
      <c r="Q67" s="497" t="s">
        <v>529</v>
      </c>
      <c r="R67" s="497" t="s">
        <v>823</v>
      </c>
      <c r="S67" s="490" t="s">
        <v>92</v>
      </c>
      <c r="T67" s="490" t="s">
        <v>93</v>
      </c>
      <c r="U67" s="495">
        <v>0.25</v>
      </c>
      <c r="V67" s="495">
        <v>0.15</v>
      </c>
      <c r="W67" s="490" t="s">
        <v>478</v>
      </c>
      <c r="X67" s="490" t="s">
        <v>452</v>
      </c>
      <c r="Y67" s="490" t="s">
        <v>739</v>
      </c>
      <c r="Z67" s="496">
        <v>0.36</v>
      </c>
      <c r="AA67" s="491" t="s">
        <v>454</v>
      </c>
      <c r="AB67" s="496">
        <v>0.2</v>
      </c>
      <c r="AC67" s="490" t="s">
        <v>531</v>
      </c>
      <c r="AD67" s="496">
        <v>0.2</v>
      </c>
      <c r="AE67" s="491" t="s">
        <v>480</v>
      </c>
      <c r="AF67" s="523" t="s">
        <v>97</v>
      </c>
      <c r="AG67" s="469" t="s">
        <v>94</v>
      </c>
      <c r="AH67" s="466" t="s">
        <v>318</v>
      </c>
      <c r="AI67" s="223"/>
      <c r="AJ67" s="223"/>
      <c r="AK67" s="311"/>
      <c r="AL67" s="310"/>
      <c r="AM67" s="223"/>
      <c r="AN67" s="223"/>
      <c r="AO67" s="258"/>
      <c r="AP67" s="223"/>
      <c r="AQ67" s="258"/>
      <c r="AR67" s="258"/>
      <c r="AS67" s="314"/>
    </row>
    <row r="68" spans="1:45" s="1" customFormat="1" ht="24" customHeight="1">
      <c r="A68" s="465" t="s">
        <v>307</v>
      </c>
      <c r="B68" s="465" t="s">
        <v>824</v>
      </c>
      <c r="C68" s="465" t="s">
        <v>309</v>
      </c>
      <c r="D68" s="465" t="s">
        <v>250</v>
      </c>
      <c r="E68" s="491" t="s">
        <v>825</v>
      </c>
      <c r="F68" s="531" t="s">
        <v>826</v>
      </c>
      <c r="G68" s="532" t="s">
        <v>827</v>
      </c>
      <c r="H68" s="530" t="s">
        <v>503</v>
      </c>
      <c r="I68" s="520" t="s">
        <v>445</v>
      </c>
      <c r="J68" s="490" t="s">
        <v>472</v>
      </c>
      <c r="K68" s="496">
        <v>0.6</v>
      </c>
      <c r="L68" s="490" t="s">
        <v>447</v>
      </c>
      <c r="M68" s="496">
        <v>0.8</v>
      </c>
      <c r="N68" s="491" t="s">
        <v>474</v>
      </c>
      <c r="O68" s="495">
        <v>0.48</v>
      </c>
      <c r="P68" s="490" t="s">
        <v>828</v>
      </c>
      <c r="Q68" s="497" t="s">
        <v>829</v>
      </c>
      <c r="R68" s="490" t="s">
        <v>830</v>
      </c>
      <c r="S68" s="490" t="s">
        <v>92</v>
      </c>
      <c r="T68" s="490" t="s">
        <v>93</v>
      </c>
      <c r="U68" s="495">
        <v>0.25</v>
      </c>
      <c r="V68" s="495">
        <v>0.15</v>
      </c>
      <c r="W68" s="490" t="s">
        <v>478</v>
      </c>
      <c r="X68" s="490" t="s">
        <v>452</v>
      </c>
      <c r="Y68" s="490" t="s">
        <v>739</v>
      </c>
      <c r="Z68" s="496">
        <v>0.36</v>
      </c>
      <c r="AA68" s="491" t="s">
        <v>454</v>
      </c>
      <c r="AB68" s="496">
        <v>0.2</v>
      </c>
      <c r="AC68" s="490" t="s">
        <v>473</v>
      </c>
      <c r="AD68" s="496">
        <v>0.6</v>
      </c>
      <c r="AE68" s="491" t="s">
        <v>474</v>
      </c>
      <c r="AF68" s="523" t="s">
        <v>97</v>
      </c>
      <c r="AG68" s="508" t="s">
        <v>95</v>
      </c>
      <c r="AH68" s="466" t="s">
        <v>831</v>
      </c>
      <c r="AI68" s="223"/>
      <c r="AJ68" s="223"/>
      <c r="AK68" s="223"/>
      <c r="AL68" s="310"/>
      <c r="AM68" s="223"/>
      <c r="AN68" s="223"/>
      <c r="AO68" s="258"/>
      <c r="AP68" s="223"/>
      <c r="AQ68" s="258"/>
      <c r="AR68" s="258"/>
      <c r="AS68" s="314"/>
    </row>
    <row r="69" spans="1:45" s="1" customFormat="1" ht="24" customHeight="1">
      <c r="A69" s="465" t="s">
        <v>307</v>
      </c>
      <c r="B69" s="465" t="s">
        <v>832</v>
      </c>
      <c r="C69" s="465" t="s">
        <v>309</v>
      </c>
      <c r="D69" s="465" t="s">
        <v>250</v>
      </c>
      <c r="E69" s="521" t="s">
        <v>833</v>
      </c>
      <c r="F69" s="533" t="s">
        <v>834</v>
      </c>
      <c r="G69" s="468" t="s">
        <v>835</v>
      </c>
      <c r="H69" s="534" t="s">
        <v>622</v>
      </c>
      <c r="I69" s="520" t="s">
        <v>445</v>
      </c>
      <c r="J69" s="490" t="s">
        <v>454</v>
      </c>
      <c r="K69" s="496">
        <v>0.4</v>
      </c>
      <c r="L69" s="490" t="s">
        <v>473</v>
      </c>
      <c r="M69" s="496">
        <v>0.6</v>
      </c>
      <c r="N69" s="491" t="s">
        <v>474</v>
      </c>
      <c r="O69" s="495">
        <v>0.24</v>
      </c>
      <c r="P69" s="501" t="s">
        <v>836</v>
      </c>
      <c r="Q69" s="497" t="s">
        <v>256</v>
      </c>
      <c r="R69" s="486" t="s">
        <v>837</v>
      </c>
      <c r="S69" s="490" t="s">
        <v>92</v>
      </c>
      <c r="T69" s="490" t="s">
        <v>93</v>
      </c>
      <c r="U69" s="495">
        <v>0.25</v>
      </c>
      <c r="V69" s="495">
        <v>0.15</v>
      </c>
      <c r="W69" s="490" t="s">
        <v>478</v>
      </c>
      <c r="X69" s="490" t="s">
        <v>452</v>
      </c>
      <c r="Y69" s="490" t="s">
        <v>739</v>
      </c>
      <c r="Z69" s="496">
        <v>0.24</v>
      </c>
      <c r="AA69" s="491" t="s">
        <v>454</v>
      </c>
      <c r="AB69" s="496">
        <v>0.2</v>
      </c>
      <c r="AC69" s="490" t="s">
        <v>473</v>
      </c>
      <c r="AD69" s="496">
        <v>0.6</v>
      </c>
      <c r="AE69" s="491" t="s">
        <v>474</v>
      </c>
      <c r="AF69" s="523" t="s">
        <v>97</v>
      </c>
      <c r="AG69" s="508" t="s">
        <v>94</v>
      </c>
      <c r="AH69" s="467" t="s">
        <v>318</v>
      </c>
      <c r="AI69" s="223"/>
      <c r="AJ69" s="223"/>
      <c r="AK69" s="223"/>
      <c r="AL69" s="310"/>
      <c r="AM69" s="223"/>
      <c r="AN69" s="223"/>
      <c r="AO69" s="258"/>
      <c r="AP69" s="223"/>
      <c r="AQ69" s="285"/>
      <c r="AR69" s="285"/>
      <c r="AS69" s="314"/>
    </row>
    <row r="70" spans="1:45" s="1" customFormat="1" ht="24" customHeight="1">
      <c r="A70" s="465" t="s">
        <v>307</v>
      </c>
      <c r="B70" s="465" t="s">
        <v>838</v>
      </c>
      <c r="C70" s="465" t="s">
        <v>309</v>
      </c>
      <c r="D70" s="465" t="s">
        <v>250</v>
      </c>
      <c r="E70" s="464" t="s">
        <v>839</v>
      </c>
      <c r="F70" s="468" t="s">
        <v>840</v>
      </c>
      <c r="G70" s="469" t="s">
        <v>841</v>
      </c>
      <c r="H70" s="535" t="s">
        <v>503</v>
      </c>
      <c r="I70" s="520" t="s">
        <v>716</v>
      </c>
      <c r="J70" s="490" t="s">
        <v>472</v>
      </c>
      <c r="K70" s="492">
        <v>0.6</v>
      </c>
      <c r="L70" s="490" t="s">
        <v>447</v>
      </c>
      <c r="M70" s="492">
        <v>0.8</v>
      </c>
      <c r="N70" s="491" t="s">
        <v>167</v>
      </c>
      <c r="O70" s="495">
        <v>0.48</v>
      </c>
      <c r="P70" s="501" t="s">
        <v>836</v>
      </c>
      <c r="Q70" s="497" t="s">
        <v>256</v>
      </c>
      <c r="R70" s="486" t="s">
        <v>837</v>
      </c>
      <c r="S70" s="490" t="s">
        <v>92</v>
      </c>
      <c r="T70" s="490" t="s">
        <v>93</v>
      </c>
      <c r="U70" s="495">
        <v>0.25</v>
      </c>
      <c r="V70" s="495">
        <v>0.15</v>
      </c>
      <c r="W70" s="490" t="s">
        <v>478</v>
      </c>
      <c r="X70" s="490" t="s">
        <v>452</v>
      </c>
      <c r="Y70" s="490" t="s">
        <v>739</v>
      </c>
      <c r="Z70" s="496">
        <v>0.36</v>
      </c>
      <c r="AA70" s="491" t="s">
        <v>454</v>
      </c>
      <c r="AB70" s="496">
        <v>0.2</v>
      </c>
      <c r="AC70" s="490" t="s">
        <v>473</v>
      </c>
      <c r="AD70" s="496">
        <v>0.6</v>
      </c>
      <c r="AE70" s="491" t="s">
        <v>474</v>
      </c>
      <c r="AF70" s="497" t="s">
        <v>97</v>
      </c>
      <c r="AG70" s="536" t="s">
        <v>94</v>
      </c>
      <c r="AH70" s="468" t="s">
        <v>318</v>
      </c>
      <c r="AI70" s="223"/>
      <c r="AJ70" s="223"/>
      <c r="AK70" s="223"/>
      <c r="AL70" s="223"/>
      <c r="AM70" s="223"/>
      <c r="AN70" s="223"/>
      <c r="AO70" s="258"/>
      <c r="AP70" s="223"/>
      <c r="AQ70" s="223"/>
      <c r="AR70" s="223"/>
      <c r="AS70" s="314"/>
    </row>
    <row r="71" spans="1:45" s="1" customFormat="1" ht="24" customHeight="1">
      <c r="A71" s="465" t="s">
        <v>307</v>
      </c>
      <c r="B71" s="465" t="s">
        <v>842</v>
      </c>
      <c r="C71" s="465" t="s">
        <v>309</v>
      </c>
      <c r="D71" s="465" t="s">
        <v>250</v>
      </c>
      <c r="E71" s="464" t="s">
        <v>843</v>
      </c>
      <c r="F71" s="469" t="s">
        <v>844</v>
      </c>
      <c r="G71" s="470" t="s">
        <v>845</v>
      </c>
      <c r="H71" s="535" t="s">
        <v>503</v>
      </c>
      <c r="I71" s="520" t="s">
        <v>716</v>
      </c>
      <c r="J71" s="490" t="s">
        <v>472</v>
      </c>
      <c r="K71" s="492">
        <v>0.6</v>
      </c>
      <c r="L71" s="490" t="s">
        <v>447</v>
      </c>
      <c r="M71" s="492">
        <v>0.8</v>
      </c>
      <c r="N71" s="491" t="s">
        <v>167</v>
      </c>
      <c r="O71" s="495">
        <v>0.48</v>
      </c>
      <c r="P71" s="501" t="s">
        <v>846</v>
      </c>
      <c r="Q71" s="490" t="s">
        <v>847</v>
      </c>
      <c r="R71" s="490" t="s">
        <v>848</v>
      </c>
      <c r="S71" s="490" t="s">
        <v>92</v>
      </c>
      <c r="T71" s="490" t="s">
        <v>93</v>
      </c>
      <c r="U71" s="495">
        <v>0.25</v>
      </c>
      <c r="V71" s="495">
        <v>0.15</v>
      </c>
      <c r="W71" s="490" t="s">
        <v>478</v>
      </c>
      <c r="X71" s="490" t="s">
        <v>452</v>
      </c>
      <c r="Y71" s="490" t="s">
        <v>739</v>
      </c>
      <c r="Z71" s="496">
        <v>0.36</v>
      </c>
      <c r="AA71" s="491" t="s">
        <v>454</v>
      </c>
      <c r="AB71" s="496">
        <v>0.2</v>
      </c>
      <c r="AC71" s="490" t="s">
        <v>473</v>
      </c>
      <c r="AD71" s="496">
        <v>0.6</v>
      </c>
      <c r="AE71" s="491" t="s">
        <v>474</v>
      </c>
      <c r="AF71" s="523" t="s">
        <v>97</v>
      </c>
      <c r="AG71" s="469" t="s">
        <v>94</v>
      </c>
      <c r="AH71" s="467" t="s">
        <v>318</v>
      </c>
      <c r="AI71" s="223"/>
      <c r="AJ71" s="223"/>
      <c r="AK71" s="223"/>
      <c r="AL71" s="310"/>
      <c r="AM71" s="223"/>
      <c r="AN71" s="223"/>
      <c r="AO71" s="223"/>
      <c r="AP71" s="223"/>
      <c r="AQ71" s="285"/>
      <c r="AR71" s="285"/>
      <c r="AS71" s="314"/>
    </row>
    <row r="72" spans="1:45" s="1" customFormat="1" ht="24" customHeight="1">
      <c r="A72" s="465" t="s">
        <v>333</v>
      </c>
      <c r="B72" s="465" t="s">
        <v>849</v>
      </c>
      <c r="C72" s="465" t="s">
        <v>850</v>
      </c>
      <c r="D72" s="465" t="s">
        <v>851</v>
      </c>
      <c r="E72" s="465" t="s">
        <v>852</v>
      </c>
      <c r="F72" s="463" t="s">
        <v>853</v>
      </c>
      <c r="G72" s="468" t="s">
        <v>854</v>
      </c>
      <c r="H72" s="520" t="s">
        <v>444</v>
      </c>
      <c r="I72" s="491" t="s">
        <v>562</v>
      </c>
      <c r="J72" s="490" t="s">
        <v>454</v>
      </c>
      <c r="K72" s="492">
        <v>0.4</v>
      </c>
      <c r="L72" s="490" t="s">
        <v>479</v>
      </c>
      <c r="M72" s="492">
        <v>0.4</v>
      </c>
      <c r="N72" s="491" t="s">
        <v>474</v>
      </c>
      <c r="O72" s="495">
        <v>0.16</v>
      </c>
      <c r="P72" s="490" t="s">
        <v>855</v>
      </c>
      <c r="Q72" s="497" t="s">
        <v>856</v>
      </c>
      <c r="R72" s="486" t="s">
        <v>857</v>
      </c>
      <c r="S72" s="490" t="s">
        <v>92</v>
      </c>
      <c r="T72" s="490" t="s">
        <v>93</v>
      </c>
      <c r="U72" s="495">
        <v>0.25</v>
      </c>
      <c r="V72" s="495">
        <v>0.15</v>
      </c>
      <c r="W72" s="490" t="s">
        <v>478</v>
      </c>
      <c r="X72" s="490" t="s">
        <v>540</v>
      </c>
      <c r="Y72" s="490" t="s">
        <v>453</v>
      </c>
      <c r="Z72" s="496">
        <v>0.24</v>
      </c>
      <c r="AA72" s="491" t="s">
        <v>454</v>
      </c>
      <c r="AB72" s="496">
        <v>0.2</v>
      </c>
      <c r="AC72" s="490" t="s">
        <v>473</v>
      </c>
      <c r="AD72" s="496">
        <v>0.6</v>
      </c>
      <c r="AE72" s="491" t="s">
        <v>474</v>
      </c>
      <c r="AF72" s="497" t="s">
        <v>97</v>
      </c>
      <c r="AG72" s="497" t="s">
        <v>94</v>
      </c>
      <c r="AH72" s="490" t="s">
        <v>858</v>
      </c>
      <c r="AI72" s="223"/>
      <c r="AJ72" s="223"/>
      <c r="AK72" s="312"/>
      <c r="AL72" s="310"/>
      <c r="AM72" s="285"/>
      <c r="AN72" s="285"/>
      <c r="AO72" s="223"/>
      <c r="AP72" s="223"/>
      <c r="AQ72" s="258"/>
      <c r="AR72" s="258"/>
      <c r="AS72" s="314"/>
    </row>
    <row r="73" spans="1:45" s="1" customFormat="1" ht="24" customHeight="1">
      <c r="A73" s="465" t="s">
        <v>333</v>
      </c>
      <c r="B73" s="465" t="s">
        <v>859</v>
      </c>
      <c r="C73" s="465" t="s">
        <v>850</v>
      </c>
      <c r="D73" s="465" t="s">
        <v>851</v>
      </c>
      <c r="E73" s="464" t="s">
        <v>860</v>
      </c>
      <c r="F73" s="508" t="s">
        <v>861</v>
      </c>
      <c r="G73" s="469" t="s">
        <v>862</v>
      </c>
      <c r="H73" s="520" t="s">
        <v>444</v>
      </c>
      <c r="I73" s="491" t="s">
        <v>863</v>
      </c>
      <c r="J73" s="490" t="s">
        <v>472</v>
      </c>
      <c r="K73" s="492">
        <v>0.6</v>
      </c>
      <c r="L73" s="490" t="s">
        <v>473</v>
      </c>
      <c r="M73" s="492">
        <v>0.6</v>
      </c>
      <c r="N73" s="491" t="s">
        <v>474</v>
      </c>
      <c r="O73" s="495">
        <v>0.36</v>
      </c>
      <c r="P73" s="490" t="s">
        <v>864</v>
      </c>
      <c r="Q73" s="497" t="s">
        <v>236</v>
      </c>
      <c r="R73" s="490" t="s">
        <v>865</v>
      </c>
      <c r="S73" s="490" t="s">
        <v>92</v>
      </c>
      <c r="T73" s="490" t="s">
        <v>710</v>
      </c>
      <c r="U73" s="495">
        <v>0.1</v>
      </c>
      <c r="V73" s="495">
        <v>0.15</v>
      </c>
      <c r="W73" s="490" t="s">
        <v>478</v>
      </c>
      <c r="X73" s="490" t="s">
        <v>452</v>
      </c>
      <c r="Y73" s="490" t="s">
        <v>453</v>
      </c>
      <c r="Z73" s="496">
        <v>0.45</v>
      </c>
      <c r="AA73" s="491" t="s">
        <v>472</v>
      </c>
      <c r="AB73" s="496">
        <v>0.4</v>
      </c>
      <c r="AC73" s="490" t="s">
        <v>473</v>
      </c>
      <c r="AD73" s="496">
        <v>0.6</v>
      </c>
      <c r="AE73" s="491" t="s">
        <v>474</v>
      </c>
      <c r="AF73" s="497" t="s">
        <v>97</v>
      </c>
      <c r="AG73" s="497" t="s">
        <v>94</v>
      </c>
      <c r="AH73" s="490" t="s">
        <v>858</v>
      </c>
      <c r="AI73" s="309"/>
      <c r="AJ73" s="309"/>
      <c r="AK73" s="309"/>
      <c r="AL73" s="223"/>
      <c r="AM73" s="223"/>
      <c r="AN73" s="223"/>
      <c r="AO73" s="285"/>
      <c r="AP73" s="223"/>
      <c r="AQ73" s="223"/>
      <c r="AR73" s="223"/>
      <c r="AS73" s="314"/>
    </row>
    <row r="74" spans="1:45" s="1" customFormat="1" ht="24" customHeight="1">
      <c r="A74" s="465" t="s">
        <v>333</v>
      </c>
      <c r="B74" s="465" t="s">
        <v>866</v>
      </c>
      <c r="C74" s="465" t="s">
        <v>850</v>
      </c>
      <c r="D74" s="465" t="s">
        <v>851</v>
      </c>
      <c r="E74" s="531" t="s">
        <v>867</v>
      </c>
      <c r="F74" s="507" t="s">
        <v>868</v>
      </c>
      <c r="G74" s="507" t="s">
        <v>869</v>
      </c>
      <c r="H74" s="520" t="s">
        <v>444</v>
      </c>
      <c r="I74" s="491" t="s">
        <v>863</v>
      </c>
      <c r="J74" s="490" t="s">
        <v>472</v>
      </c>
      <c r="K74" s="492">
        <v>0.6</v>
      </c>
      <c r="L74" s="490" t="s">
        <v>473</v>
      </c>
      <c r="M74" s="492">
        <v>0.6</v>
      </c>
      <c r="N74" s="491" t="s">
        <v>455</v>
      </c>
      <c r="O74" s="495">
        <v>0.36</v>
      </c>
      <c r="P74" s="490" t="s">
        <v>870</v>
      </c>
      <c r="Q74" s="497" t="s">
        <v>236</v>
      </c>
      <c r="R74" s="490" t="s">
        <v>871</v>
      </c>
      <c r="S74" s="490" t="s">
        <v>92</v>
      </c>
      <c r="T74" s="490" t="s">
        <v>93</v>
      </c>
      <c r="U74" s="495">
        <v>0.25</v>
      </c>
      <c r="V74" s="495">
        <v>0.15</v>
      </c>
      <c r="W74" s="490" t="s">
        <v>478</v>
      </c>
      <c r="X74" s="490" t="s">
        <v>452</v>
      </c>
      <c r="Y74" s="490" t="s">
        <v>453</v>
      </c>
      <c r="Z74" s="496">
        <v>0.36</v>
      </c>
      <c r="AA74" s="491" t="s">
        <v>454</v>
      </c>
      <c r="AB74" s="496">
        <v>0.2</v>
      </c>
      <c r="AC74" s="490" t="s">
        <v>447</v>
      </c>
      <c r="AD74" s="496">
        <v>0.8</v>
      </c>
      <c r="AE74" s="491" t="s">
        <v>455</v>
      </c>
      <c r="AF74" s="497" t="s">
        <v>97</v>
      </c>
      <c r="AG74" s="497" t="s">
        <v>94</v>
      </c>
      <c r="AH74" s="490" t="s">
        <v>858</v>
      </c>
      <c r="AI74" s="309"/>
      <c r="AJ74" s="309"/>
      <c r="AK74" s="309"/>
      <c r="AL74" s="223"/>
      <c r="AM74" s="223"/>
      <c r="AN74" s="223"/>
      <c r="AO74" s="223"/>
      <c r="AP74" s="223"/>
      <c r="AQ74" s="223"/>
      <c r="AR74" s="223"/>
      <c r="AS74" s="314"/>
    </row>
    <row r="75" spans="1:45" s="1" customFormat="1" ht="24" customHeight="1">
      <c r="A75" s="465" t="s">
        <v>333</v>
      </c>
      <c r="B75" s="465" t="s">
        <v>872</v>
      </c>
      <c r="C75" s="465" t="s">
        <v>850</v>
      </c>
      <c r="D75" s="464" t="s">
        <v>851</v>
      </c>
      <c r="E75" s="467" t="s">
        <v>873</v>
      </c>
      <c r="F75" s="467" t="s">
        <v>874</v>
      </c>
      <c r="G75" s="467" t="s">
        <v>875</v>
      </c>
      <c r="H75" s="520" t="s">
        <v>444</v>
      </c>
      <c r="I75" s="491" t="s">
        <v>863</v>
      </c>
      <c r="J75" s="497" t="s">
        <v>472</v>
      </c>
      <c r="K75" s="492">
        <v>0.6</v>
      </c>
      <c r="L75" s="490" t="s">
        <v>473</v>
      </c>
      <c r="M75" s="492">
        <v>0.6</v>
      </c>
      <c r="N75" s="491" t="s">
        <v>480</v>
      </c>
      <c r="O75" s="495">
        <v>0.36</v>
      </c>
      <c r="P75" s="490" t="s">
        <v>876</v>
      </c>
      <c r="Q75" s="497" t="s">
        <v>856</v>
      </c>
      <c r="R75" s="486" t="s">
        <v>877</v>
      </c>
      <c r="S75" s="490" t="s">
        <v>92</v>
      </c>
      <c r="T75" s="490" t="s">
        <v>93</v>
      </c>
      <c r="U75" s="495">
        <v>0.25</v>
      </c>
      <c r="V75" s="495">
        <v>0.15</v>
      </c>
      <c r="W75" s="497" t="s">
        <v>451</v>
      </c>
      <c r="X75" s="497" t="s">
        <v>452</v>
      </c>
      <c r="Y75" s="497" t="s">
        <v>739</v>
      </c>
      <c r="Z75" s="496">
        <v>0.36</v>
      </c>
      <c r="AA75" s="491" t="s">
        <v>454</v>
      </c>
      <c r="AB75" s="496">
        <v>0.2</v>
      </c>
      <c r="AC75" s="497" t="s">
        <v>531</v>
      </c>
      <c r="AD75" s="496">
        <v>0.2</v>
      </c>
      <c r="AE75" s="491" t="s">
        <v>480</v>
      </c>
      <c r="AF75" s="497" t="s">
        <v>97</v>
      </c>
      <c r="AG75" s="497" t="s">
        <v>94</v>
      </c>
      <c r="AH75" s="490" t="s">
        <v>858</v>
      </c>
      <c r="AI75" s="309"/>
      <c r="AJ75" s="309"/>
      <c r="AK75" s="309"/>
      <c r="AL75" s="320"/>
      <c r="AM75" s="309"/>
      <c r="AN75" s="309"/>
      <c r="AO75" s="285"/>
      <c r="AP75" s="223"/>
      <c r="AQ75" s="223"/>
      <c r="AR75" s="223"/>
      <c r="AS75" s="314"/>
    </row>
    <row r="76" spans="1:45" s="1" customFormat="1" ht="24" customHeight="1">
      <c r="A76" s="465" t="s">
        <v>333</v>
      </c>
      <c r="B76" s="465" t="s">
        <v>878</v>
      </c>
      <c r="C76" s="465" t="s">
        <v>850</v>
      </c>
      <c r="D76" s="464" t="s">
        <v>851</v>
      </c>
      <c r="E76" s="467" t="s">
        <v>879</v>
      </c>
      <c r="F76" s="467" t="s">
        <v>880</v>
      </c>
      <c r="G76" s="467" t="s">
        <v>881</v>
      </c>
      <c r="H76" s="520" t="s">
        <v>444</v>
      </c>
      <c r="I76" s="491" t="s">
        <v>863</v>
      </c>
      <c r="J76" s="497" t="s">
        <v>472</v>
      </c>
      <c r="K76" s="492">
        <v>0.6</v>
      </c>
      <c r="L76" s="490" t="s">
        <v>447</v>
      </c>
      <c r="M76" s="492">
        <v>0.8</v>
      </c>
      <c r="N76" s="491" t="s">
        <v>480</v>
      </c>
      <c r="O76" s="495">
        <v>0.48</v>
      </c>
      <c r="P76" s="490" t="s">
        <v>882</v>
      </c>
      <c r="Q76" s="497" t="s">
        <v>856</v>
      </c>
      <c r="R76" s="488" t="s">
        <v>871</v>
      </c>
      <c r="S76" s="490" t="s">
        <v>92</v>
      </c>
      <c r="T76" s="490" t="s">
        <v>93</v>
      </c>
      <c r="U76" s="495">
        <v>0.25</v>
      </c>
      <c r="V76" s="495">
        <v>0.15</v>
      </c>
      <c r="W76" s="497" t="s">
        <v>451</v>
      </c>
      <c r="X76" s="497" t="s">
        <v>452</v>
      </c>
      <c r="Y76" s="497" t="s">
        <v>453</v>
      </c>
      <c r="Z76" s="496">
        <v>0.36</v>
      </c>
      <c r="AA76" s="491" t="s">
        <v>454</v>
      </c>
      <c r="AB76" s="496">
        <v>0.2</v>
      </c>
      <c r="AC76" s="491" t="s">
        <v>479</v>
      </c>
      <c r="AD76" s="496">
        <v>0.4</v>
      </c>
      <c r="AE76" s="491" t="s">
        <v>480</v>
      </c>
      <c r="AF76" s="491" t="s">
        <v>97</v>
      </c>
      <c r="AG76" s="497" t="s">
        <v>94</v>
      </c>
      <c r="AH76" s="490" t="s">
        <v>858</v>
      </c>
      <c r="AI76" s="309"/>
      <c r="AJ76" s="309"/>
      <c r="AK76" s="223"/>
      <c r="AL76" s="223"/>
      <c r="AM76" s="223"/>
      <c r="AN76" s="223"/>
      <c r="AO76" s="285"/>
      <c r="AP76" s="223"/>
      <c r="AQ76" s="223"/>
      <c r="AR76" s="223"/>
      <c r="AS76" s="314"/>
    </row>
    <row r="77" spans="1:45" s="1" customFormat="1" ht="24" customHeight="1">
      <c r="A77" s="465" t="s">
        <v>333</v>
      </c>
      <c r="B77" s="465" t="s">
        <v>883</v>
      </c>
      <c r="C77" s="465" t="s">
        <v>850</v>
      </c>
      <c r="D77" s="464" t="s">
        <v>851</v>
      </c>
      <c r="E77" s="467" t="s">
        <v>884</v>
      </c>
      <c r="F77" s="469" t="s">
        <v>885</v>
      </c>
      <c r="G77" s="469" t="s">
        <v>886</v>
      </c>
      <c r="H77" s="520" t="s">
        <v>622</v>
      </c>
      <c r="I77" s="491" t="s">
        <v>887</v>
      </c>
      <c r="J77" s="497" t="s">
        <v>472</v>
      </c>
      <c r="K77" s="492">
        <v>0.6</v>
      </c>
      <c r="L77" s="490" t="s">
        <v>473</v>
      </c>
      <c r="M77" s="492">
        <v>0.6</v>
      </c>
      <c r="N77" s="491" t="s">
        <v>480</v>
      </c>
      <c r="O77" s="495">
        <v>0.36</v>
      </c>
      <c r="P77" s="501" t="s">
        <v>888</v>
      </c>
      <c r="Q77" s="497" t="s">
        <v>856</v>
      </c>
      <c r="R77" s="490" t="s">
        <v>889</v>
      </c>
      <c r="S77" s="490" t="s">
        <v>92</v>
      </c>
      <c r="T77" s="490" t="s">
        <v>93</v>
      </c>
      <c r="U77" s="495">
        <v>0.25</v>
      </c>
      <c r="V77" s="495">
        <v>0.15</v>
      </c>
      <c r="W77" s="490" t="s">
        <v>451</v>
      </c>
      <c r="X77" s="490" t="s">
        <v>540</v>
      </c>
      <c r="Y77" s="490" t="s">
        <v>453</v>
      </c>
      <c r="Z77" s="496">
        <v>0.36</v>
      </c>
      <c r="AA77" s="491" t="s">
        <v>454</v>
      </c>
      <c r="AB77" s="496">
        <v>0.2</v>
      </c>
      <c r="AC77" s="497" t="s">
        <v>479</v>
      </c>
      <c r="AD77" s="496">
        <v>0.4</v>
      </c>
      <c r="AE77" s="491" t="s">
        <v>480</v>
      </c>
      <c r="AF77" s="497" t="s">
        <v>97</v>
      </c>
      <c r="AG77" s="497" t="s">
        <v>94</v>
      </c>
      <c r="AH77" s="490" t="s">
        <v>858</v>
      </c>
      <c r="AI77" s="223"/>
      <c r="AJ77" s="223"/>
      <c r="AK77" s="223"/>
      <c r="AL77" s="223"/>
      <c r="AM77" s="310"/>
      <c r="AN77" s="223"/>
      <c r="AO77" s="285"/>
      <c r="AP77" s="223"/>
      <c r="AQ77" s="223"/>
      <c r="AR77" s="223"/>
      <c r="AS77" s="314"/>
    </row>
    <row r="78" spans="1:45" s="1" customFormat="1" ht="24" customHeight="1">
      <c r="A78" s="465" t="s">
        <v>333</v>
      </c>
      <c r="B78" s="465" t="s">
        <v>890</v>
      </c>
      <c r="C78" s="465" t="s">
        <v>850</v>
      </c>
      <c r="D78" s="464" t="s">
        <v>851</v>
      </c>
      <c r="E78" s="467" t="s">
        <v>891</v>
      </c>
      <c r="F78" s="469" t="s">
        <v>892</v>
      </c>
      <c r="G78" s="469" t="s">
        <v>893</v>
      </c>
      <c r="H78" s="520" t="s">
        <v>444</v>
      </c>
      <c r="I78" s="491" t="s">
        <v>863</v>
      </c>
      <c r="J78" s="497" t="s">
        <v>472</v>
      </c>
      <c r="K78" s="492">
        <v>0.6</v>
      </c>
      <c r="L78" s="490" t="s">
        <v>473</v>
      </c>
      <c r="M78" s="492">
        <v>0.6</v>
      </c>
      <c r="N78" s="491" t="s">
        <v>480</v>
      </c>
      <c r="O78" s="495">
        <v>0.36</v>
      </c>
      <c r="P78" s="501" t="s">
        <v>894</v>
      </c>
      <c r="Q78" s="497" t="s">
        <v>856</v>
      </c>
      <c r="R78" s="537" t="s">
        <v>895</v>
      </c>
      <c r="S78" s="490" t="s">
        <v>92</v>
      </c>
      <c r="T78" s="490" t="s">
        <v>93</v>
      </c>
      <c r="U78" s="495">
        <v>0.25</v>
      </c>
      <c r="V78" s="495">
        <v>0.15</v>
      </c>
      <c r="W78" s="529" t="s">
        <v>451</v>
      </c>
      <c r="X78" s="529" t="s">
        <v>452</v>
      </c>
      <c r="Y78" s="528" t="s">
        <v>739</v>
      </c>
      <c r="Z78" s="496">
        <v>0.36</v>
      </c>
      <c r="AA78" s="491" t="s">
        <v>454</v>
      </c>
      <c r="AB78" s="496">
        <v>0.2</v>
      </c>
      <c r="AC78" s="538" t="s">
        <v>531</v>
      </c>
      <c r="AD78" s="496">
        <v>0.2</v>
      </c>
      <c r="AE78" s="491" t="s">
        <v>480</v>
      </c>
      <c r="AF78" s="530" t="s">
        <v>97</v>
      </c>
      <c r="AG78" s="497" t="s">
        <v>94</v>
      </c>
      <c r="AH78" s="490" t="s">
        <v>858</v>
      </c>
      <c r="AI78" s="186"/>
      <c r="AJ78" s="223"/>
      <c r="AK78" s="223"/>
      <c r="AL78" s="223"/>
      <c r="AM78" s="310"/>
      <c r="AN78" s="223"/>
      <c r="AO78" s="285"/>
      <c r="AP78" s="223"/>
      <c r="AQ78" s="223"/>
      <c r="AR78" s="223"/>
      <c r="AS78" s="314"/>
    </row>
    <row r="79" spans="1:45" s="1" customFormat="1" ht="24" customHeight="1">
      <c r="A79" s="465" t="s">
        <v>333</v>
      </c>
      <c r="B79" s="465" t="s">
        <v>896</v>
      </c>
      <c r="C79" s="465" t="s">
        <v>850</v>
      </c>
      <c r="D79" s="464" t="s">
        <v>851</v>
      </c>
      <c r="E79" s="464" t="s">
        <v>897</v>
      </c>
      <c r="F79" s="467" t="s">
        <v>898</v>
      </c>
      <c r="G79" s="467" t="s">
        <v>899</v>
      </c>
      <c r="H79" s="520" t="s">
        <v>444</v>
      </c>
      <c r="I79" s="491" t="s">
        <v>863</v>
      </c>
      <c r="J79" s="491" t="s">
        <v>472</v>
      </c>
      <c r="K79" s="492">
        <v>0.6</v>
      </c>
      <c r="L79" s="465" t="s">
        <v>447</v>
      </c>
      <c r="M79" s="492">
        <v>0.8</v>
      </c>
      <c r="N79" s="491" t="s">
        <v>480</v>
      </c>
      <c r="O79" s="493">
        <v>0.48</v>
      </c>
      <c r="P79" s="501" t="s">
        <v>900</v>
      </c>
      <c r="Q79" s="491" t="s">
        <v>901</v>
      </c>
      <c r="R79" s="465" t="s">
        <v>902</v>
      </c>
      <c r="S79" s="465" t="s">
        <v>92</v>
      </c>
      <c r="T79" s="465" t="s">
        <v>93</v>
      </c>
      <c r="U79" s="493">
        <v>0.25</v>
      </c>
      <c r="V79" s="493">
        <v>0.15</v>
      </c>
      <c r="W79" s="491" t="s">
        <v>451</v>
      </c>
      <c r="X79" s="491" t="s">
        <v>540</v>
      </c>
      <c r="Y79" s="491" t="s">
        <v>453</v>
      </c>
      <c r="Z79" s="492">
        <v>0.36</v>
      </c>
      <c r="AA79" s="491" t="s">
        <v>454</v>
      </c>
      <c r="AB79" s="492">
        <v>0.2</v>
      </c>
      <c r="AC79" s="491" t="s">
        <v>531</v>
      </c>
      <c r="AD79" s="492">
        <v>0.2</v>
      </c>
      <c r="AE79" s="491" t="s">
        <v>480</v>
      </c>
      <c r="AF79" s="491" t="s">
        <v>97</v>
      </c>
      <c r="AG79" s="491" t="s">
        <v>94</v>
      </c>
      <c r="AH79" s="490" t="s">
        <v>858</v>
      </c>
      <c r="AI79" s="223"/>
      <c r="AJ79" s="223"/>
      <c r="AK79" s="223"/>
      <c r="AL79" s="223"/>
      <c r="AM79" s="310"/>
      <c r="AN79" s="223"/>
      <c r="AO79" s="285"/>
      <c r="AP79" s="223"/>
      <c r="AQ79" s="223"/>
      <c r="AR79" s="223"/>
      <c r="AS79" s="314"/>
    </row>
    <row r="80" spans="1:45" s="1" customFormat="1" ht="24" customHeight="1">
      <c r="A80" s="465" t="s">
        <v>333</v>
      </c>
      <c r="B80" s="465" t="s">
        <v>903</v>
      </c>
      <c r="C80" s="465" t="s">
        <v>850</v>
      </c>
      <c r="D80" s="464" t="s">
        <v>851</v>
      </c>
      <c r="E80" s="467" t="s">
        <v>904</v>
      </c>
      <c r="F80" s="467" t="s">
        <v>905</v>
      </c>
      <c r="G80" s="467" t="s">
        <v>906</v>
      </c>
      <c r="H80" s="520" t="s">
        <v>444</v>
      </c>
      <c r="I80" s="491" t="s">
        <v>863</v>
      </c>
      <c r="J80" s="491" t="s">
        <v>472</v>
      </c>
      <c r="K80" s="492">
        <v>0.6</v>
      </c>
      <c r="L80" s="465" t="s">
        <v>447</v>
      </c>
      <c r="M80" s="492">
        <v>0.8</v>
      </c>
      <c r="N80" s="491" t="s">
        <v>480</v>
      </c>
      <c r="O80" s="493">
        <v>0.48</v>
      </c>
      <c r="P80" s="490" t="s">
        <v>882</v>
      </c>
      <c r="Q80" s="491" t="s">
        <v>901</v>
      </c>
      <c r="R80" s="465" t="s">
        <v>907</v>
      </c>
      <c r="S80" s="465" t="s">
        <v>92</v>
      </c>
      <c r="T80" s="465" t="s">
        <v>93</v>
      </c>
      <c r="U80" s="493">
        <v>0.25</v>
      </c>
      <c r="V80" s="493">
        <v>0.15</v>
      </c>
      <c r="W80" s="491" t="s">
        <v>478</v>
      </c>
      <c r="X80" s="491" t="s">
        <v>452</v>
      </c>
      <c r="Y80" s="491" t="s">
        <v>453</v>
      </c>
      <c r="Z80" s="492">
        <v>0.36</v>
      </c>
      <c r="AA80" s="491" t="s">
        <v>454</v>
      </c>
      <c r="AB80" s="492">
        <v>0.2</v>
      </c>
      <c r="AC80" s="491" t="s">
        <v>531</v>
      </c>
      <c r="AD80" s="492">
        <v>0.2</v>
      </c>
      <c r="AE80" s="491" t="s">
        <v>480</v>
      </c>
      <c r="AF80" s="491" t="s">
        <v>97</v>
      </c>
      <c r="AG80" s="491" t="s">
        <v>94</v>
      </c>
      <c r="AH80" s="490" t="s">
        <v>858</v>
      </c>
      <c r="AI80" s="223"/>
      <c r="AJ80" s="223"/>
      <c r="AK80" s="223"/>
      <c r="AL80" s="223"/>
      <c r="AM80" s="310"/>
      <c r="AN80" s="223"/>
      <c r="AO80" s="285"/>
      <c r="AP80" s="223"/>
      <c r="AQ80" s="223"/>
      <c r="AR80" s="223"/>
      <c r="AS80" s="314"/>
    </row>
    <row r="81" spans="1:45" s="1" customFormat="1" ht="24" customHeight="1">
      <c r="A81" s="465" t="s">
        <v>333</v>
      </c>
      <c r="B81" s="465" t="s">
        <v>908</v>
      </c>
      <c r="C81" s="465" t="s">
        <v>850</v>
      </c>
      <c r="D81" s="522" t="s">
        <v>851</v>
      </c>
      <c r="E81" s="539" t="s">
        <v>909</v>
      </c>
      <c r="F81" s="539" t="s">
        <v>910</v>
      </c>
      <c r="G81" s="540" t="s">
        <v>911</v>
      </c>
      <c r="H81" s="520" t="s">
        <v>444</v>
      </c>
      <c r="I81" s="491" t="s">
        <v>863</v>
      </c>
      <c r="J81" s="497" t="s">
        <v>472</v>
      </c>
      <c r="K81" s="492">
        <v>0.6</v>
      </c>
      <c r="L81" s="490" t="s">
        <v>473</v>
      </c>
      <c r="M81" s="492">
        <v>0.6</v>
      </c>
      <c r="N81" s="491" t="s">
        <v>480</v>
      </c>
      <c r="O81" s="495">
        <v>0.36</v>
      </c>
      <c r="P81" s="490" t="s">
        <v>912</v>
      </c>
      <c r="Q81" s="490" t="s">
        <v>236</v>
      </c>
      <c r="R81" s="490" t="s">
        <v>913</v>
      </c>
      <c r="S81" s="490" t="s">
        <v>92</v>
      </c>
      <c r="T81" s="490" t="s">
        <v>93</v>
      </c>
      <c r="U81" s="495">
        <v>0.25</v>
      </c>
      <c r="V81" s="495">
        <v>0.15</v>
      </c>
      <c r="W81" s="491" t="s">
        <v>451</v>
      </c>
      <c r="X81" s="491" t="s">
        <v>452</v>
      </c>
      <c r="Y81" s="491" t="s">
        <v>453</v>
      </c>
      <c r="Z81" s="496">
        <v>0.36</v>
      </c>
      <c r="AA81" s="491" t="s">
        <v>454</v>
      </c>
      <c r="AB81" s="496">
        <v>0.2</v>
      </c>
      <c r="AC81" s="491" t="s">
        <v>531</v>
      </c>
      <c r="AD81" s="496">
        <v>0.2</v>
      </c>
      <c r="AE81" s="491" t="s">
        <v>480</v>
      </c>
      <c r="AF81" s="497" t="s">
        <v>97</v>
      </c>
      <c r="AG81" s="497" t="s">
        <v>94</v>
      </c>
      <c r="AH81" s="490" t="s">
        <v>858</v>
      </c>
      <c r="AI81" s="223"/>
      <c r="AJ81" s="223"/>
      <c r="AK81" s="223"/>
      <c r="AL81" s="223"/>
      <c r="AM81" s="310"/>
      <c r="AN81" s="223"/>
      <c r="AO81" s="285"/>
      <c r="AP81" s="223"/>
      <c r="AQ81" s="223"/>
      <c r="AR81" s="223"/>
      <c r="AS81" s="314"/>
    </row>
    <row r="82" spans="1:45" s="1" customFormat="1" ht="24" customHeight="1">
      <c r="A82" s="465" t="s">
        <v>333</v>
      </c>
      <c r="B82" s="465" t="s">
        <v>914</v>
      </c>
      <c r="C82" s="465" t="s">
        <v>850</v>
      </c>
      <c r="D82" s="522" t="s">
        <v>851</v>
      </c>
      <c r="E82" s="467" t="s">
        <v>915</v>
      </c>
      <c r="F82" s="467" t="s">
        <v>910</v>
      </c>
      <c r="G82" s="469" t="s">
        <v>916</v>
      </c>
      <c r="H82" s="520" t="s">
        <v>444</v>
      </c>
      <c r="I82" s="491" t="s">
        <v>863</v>
      </c>
      <c r="J82" s="497" t="s">
        <v>472</v>
      </c>
      <c r="K82" s="492">
        <v>0.6</v>
      </c>
      <c r="L82" s="490" t="s">
        <v>479</v>
      </c>
      <c r="M82" s="492">
        <v>0.4</v>
      </c>
      <c r="N82" s="491" t="s">
        <v>480</v>
      </c>
      <c r="O82" s="495">
        <v>0.24</v>
      </c>
      <c r="P82" s="490" t="s">
        <v>917</v>
      </c>
      <c r="Q82" s="490" t="s">
        <v>236</v>
      </c>
      <c r="R82" s="490" t="s">
        <v>918</v>
      </c>
      <c r="S82" s="490" t="s">
        <v>92</v>
      </c>
      <c r="T82" s="490" t="s">
        <v>93</v>
      </c>
      <c r="U82" s="495">
        <v>0.25</v>
      </c>
      <c r="V82" s="495">
        <v>0.15</v>
      </c>
      <c r="W82" s="491" t="s">
        <v>478</v>
      </c>
      <c r="X82" s="491" t="s">
        <v>452</v>
      </c>
      <c r="Y82" s="491" t="s">
        <v>739</v>
      </c>
      <c r="Z82" s="496">
        <v>0.36</v>
      </c>
      <c r="AA82" s="491" t="s">
        <v>454</v>
      </c>
      <c r="AB82" s="496">
        <v>0.2</v>
      </c>
      <c r="AC82" s="491" t="s">
        <v>531</v>
      </c>
      <c r="AD82" s="496">
        <v>0.2</v>
      </c>
      <c r="AE82" s="491" t="s">
        <v>480</v>
      </c>
      <c r="AF82" s="497" t="s">
        <v>97</v>
      </c>
      <c r="AG82" s="497" t="s">
        <v>94</v>
      </c>
      <c r="AH82" s="490" t="s">
        <v>858</v>
      </c>
      <c r="AI82" s="223"/>
      <c r="AJ82" s="223"/>
      <c r="AK82" s="223"/>
      <c r="AL82" s="223"/>
      <c r="AM82" s="310"/>
      <c r="AN82" s="223"/>
      <c r="AO82" s="285"/>
      <c r="AP82" s="223"/>
      <c r="AQ82" s="223"/>
      <c r="AR82" s="223"/>
      <c r="AS82" s="314"/>
    </row>
    <row r="83" spans="1:45" s="1" customFormat="1" ht="24" customHeight="1">
      <c r="A83" s="465" t="s">
        <v>345</v>
      </c>
      <c r="B83" s="505" t="s">
        <v>919</v>
      </c>
      <c r="C83" s="465" t="s">
        <v>347</v>
      </c>
      <c r="D83" s="465" t="s">
        <v>348</v>
      </c>
      <c r="E83" s="465" t="s">
        <v>920</v>
      </c>
      <c r="F83" s="465" t="s">
        <v>921</v>
      </c>
      <c r="G83" s="465" t="s">
        <v>922</v>
      </c>
      <c r="H83" s="465" t="s">
        <v>444</v>
      </c>
      <c r="I83" s="465" t="s">
        <v>923</v>
      </c>
      <c r="J83" s="491" t="s">
        <v>472</v>
      </c>
      <c r="K83" s="496">
        <v>0.6</v>
      </c>
      <c r="L83" s="491" t="s">
        <v>447</v>
      </c>
      <c r="M83" s="496">
        <v>0.8</v>
      </c>
      <c r="N83" s="491" t="s">
        <v>455</v>
      </c>
      <c r="O83" s="495">
        <v>0.48</v>
      </c>
      <c r="P83" s="490" t="s">
        <v>924</v>
      </c>
      <c r="Q83" s="490" t="s">
        <v>925</v>
      </c>
      <c r="R83" s="490" t="s">
        <v>926</v>
      </c>
      <c r="S83" s="491" t="s">
        <v>92</v>
      </c>
      <c r="T83" s="491" t="s">
        <v>93</v>
      </c>
      <c r="U83" s="495">
        <v>0.25</v>
      </c>
      <c r="V83" s="495">
        <v>0.15</v>
      </c>
      <c r="W83" s="491" t="s">
        <v>478</v>
      </c>
      <c r="X83" s="491" t="s">
        <v>540</v>
      </c>
      <c r="Y83" s="491" t="s">
        <v>453</v>
      </c>
      <c r="Z83" s="496">
        <v>0.36</v>
      </c>
      <c r="AA83" s="491" t="s">
        <v>454</v>
      </c>
      <c r="AB83" s="496">
        <v>0.2</v>
      </c>
      <c r="AC83" s="491" t="s">
        <v>473</v>
      </c>
      <c r="AD83" s="496">
        <v>0.6</v>
      </c>
      <c r="AE83" s="521" t="s">
        <v>474</v>
      </c>
      <c r="AF83" s="491" t="s">
        <v>97</v>
      </c>
      <c r="AG83" s="505" t="s">
        <v>94</v>
      </c>
      <c r="AH83" s="490" t="s">
        <v>927</v>
      </c>
      <c r="AI83" s="223"/>
      <c r="AJ83" s="223"/>
      <c r="AK83" s="223"/>
      <c r="AL83" s="223"/>
      <c r="AM83" s="310"/>
      <c r="AN83" s="223"/>
      <c r="AO83" s="285"/>
      <c r="AP83" s="223"/>
      <c r="AQ83" s="223"/>
      <c r="AR83" s="223"/>
      <c r="AS83" s="314"/>
    </row>
    <row r="84" spans="1:45" s="1" customFormat="1" ht="24" customHeight="1">
      <c r="A84" s="465" t="s">
        <v>345</v>
      </c>
      <c r="B84" s="505" t="s">
        <v>928</v>
      </c>
      <c r="C84" s="465" t="s">
        <v>347</v>
      </c>
      <c r="D84" s="465" t="s">
        <v>348</v>
      </c>
      <c r="E84" s="465" t="s">
        <v>920</v>
      </c>
      <c r="F84" s="465" t="s">
        <v>921</v>
      </c>
      <c r="G84" s="465" t="s">
        <v>922</v>
      </c>
      <c r="H84" s="465" t="s">
        <v>444</v>
      </c>
      <c r="I84" s="491" t="s">
        <v>923</v>
      </c>
      <c r="J84" s="491" t="s">
        <v>472</v>
      </c>
      <c r="K84" s="496">
        <v>0.6</v>
      </c>
      <c r="L84" s="491" t="s">
        <v>447</v>
      </c>
      <c r="M84" s="496">
        <v>0.8</v>
      </c>
      <c r="N84" s="491" t="s">
        <v>455</v>
      </c>
      <c r="O84" s="495">
        <v>0.48</v>
      </c>
      <c r="P84" s="490" t="s">
        <v>929</v>
      </c>
      <c r="Q84" s="497" t="s">
        <v>925</v>
      </c>
      <c r="R84" s="490" t="s">
        <v>930</v>
      </c>
      <c r="S84" s="497" t="s">
        <v>92</v>
      </c>
      <c r="T84" s="497" t="s">
        <v>93</v>
      </c>
      <c r="U84" s="495">
        <v>0.25</v>
      </c>
      <c r="V84" s="495">
        <v>0.15</v>
      </c>
      <c r="W84" s="497" t="s">
        <v>451</v>
      </c>
      <c r="X84" s="497" t="s">
        <v>540</v>
      </c>
      <c r="Y84" s="497" t="s">
        <v>453</v>
      </c>
      <c r="Z84" s="496">
        <v>0.36</v>
      </c>
      <c r="AA84" s="491" t="s">
        <v>454</v>
      </c>
      <c r="AB84" s="496">
        <v>0.2</v>
      </c>
      <c r="AC84" s="491" t="s">
        <v>447</v>
      </c>
      <c r="AD84" s="496">
        <v>0.8</v>
      </c>
      <c r="AE84" s="521" t="s">
        <v>455</v>
      </c>
      <c r="AF84" s="497" t="s">
        <v>97</v>
      </c>
      <c r="AG84" s="505" t="s">
        <v>94</v>
      </c>
      <c r="AH84" s="490" t="s">
        <v>931</v>
      </c>
      <c r="AI84" s="223"/>
      <c r="AJ84" s="223"/>
      <c r="AK84" s="223"/>
      <c r="AL84" s="223"/>
      <c r="AM84" s="310"/>
      <c r="AN84" s="223"/>
      <c r="AO84" s="285"/>
      <c r="AP84" s="223"/>
      <c r="AQ84" s="223"/>
      <c r="AR84" s="223"/>
      <c r="AS84" s="314"/>
    </row>
    <row r="85" spans="1:45" s="1" customFormat="1" ht="24" customHeight="1">
      <c r="A85" s="465" t="s">
        <v>345</v>
      </c>
      <c r="B85" s="505" t="s">
        <v>932</v>
      </c>
      <c r="C85" s="465" t="s">
        <v>347</v>
      </c>
      <c r="D85" s="465" t="s">
        <v>348</v>
      </c>
      <c r="E85" s="465" t="s">
        <v>920</v>
      </c>
      <c r="F85" s="459" t="s">
        <v>921</v>
      </c>
      <c r="G85" s="465" t="s">
        <v>922</v>
      </c>
      <c r="H85" s="465" t="s">
        <v>444</v>
      </c>
      <c r="I85" s="491" t="s">
        <v>923</v>
      </c>
      <c r="J85" s="491" t="s">
        <v>472</v>
      </c>
      <c r="K85" s="496">
        <v>0.6</v>
      </c>
      <c r="L85" s="491" t="s">
        <v>447</v>
      </c>
      <c r="M85" s="496">
        <v>0.8</v>
      </c>
      <c r="N85" s="491" t="s">
        <v>455</v>
      </c>
      <c r="O85" s="495">
        <v>0.48</v>
      </c>
      <c r="P85" s="490" t="s">
        <v>933</v>
      </c>
      <c r="Q85" s="490" t="s">
        <v>130</v>
      </c>
      <c r="R85" s="503" t="s">
        <v>934</v>
      </c>
      <c r="S85" s="497" t="s">
        <v>92</v>
      </c>
      <c r="T85" s="497" t="s">
        <v>93</v>
      </c>
      <c r="U85" s="495">
        <v>0.25</v>
      </c>
      <c r="V85" s="495">
        <v>0.15</v>
      </c>
      <c r="W85" s="497" t="s">
        <v>478</v>
      </c>
      <c r="X85" s="497" t="s">
        <v>452</v>
      </c>
      <c r="Y85" s="497" t="s">
        <v>453</v>
      </c>
      <c r="Z85" s="496">
        <v>0.36</v>
      </c>
      <c r="AA85" s="491" t="s">
        <v>454</v>
      </c>
      <c r="AB85" s="496">
        <v>0.2</v>
      </c>
      <c r="AC85" s="491" t="s">
        <v>447</v>
      </c>
      <c r="AD85" s="496">
        <v>0.8</v>
      </c>
      <c r="AE85" s="521" t="s">
        <v>455</v>
      </c>
      <c r="AF85" s="497" t="s">
        <v>97</v>
      </c>
      <c r="AG85" s="505" t="s">
        <v>94</v>
      </c>
      <c r="AH85" s="490" t="s">
        <v>935</v>
      </c>
      <c r="AI85" s="223"/>
      <c r="AJ85" s="223"/>
      <c r="AK85" s="223"/>
      <c r="AL85" s="223"/>
      <c r="AM85" s="310"/>
      <c r="AN85" s="223"/>
      <c r="AO85" s="285"/>
      <c r="AP85" s="223"/>
      <c r="AQ85" s="223"/>
      <c r="AR85" s="223"/>
      <c r="AS85" s="314"/>
    </row>
    <row r="86" spans="1:45" s="1" customFormat="1" ht="24" customHeight="1">
      <c r="A86" s="465" t="s">
        <v>345</v>
      </c>
      <c r="B86" s="505" t="s">
        <v>936</v>
      </c>
      <c r="C86" s="465" t="s">
        <v>347</v>
      </c>
      <c r="D86" s="465" t="s">
        <v>348</v>
      </c>
      <c r="E86" s="465" t="s">
        <v>937</v>
      </c>
      <c r="F86" s="459" t="s">
        <v>938</v>
      </c>
      <c r="G86" s="465" t="s">
        <v>939</v>
      </c>
      <c r="H86" s="465" t="s">
        <v>444</v>
      </c>
      <c r="I86" s="491" t="s">
        <v>923</v>
      </c>
      <c r="J86" s="491" t="s">
        <v>454</v>
      </c>
      <c r="K86" s="496">
        <v>0.4</v>
      </c>
      <c r="L86" s="491" t="s">
        <v>447</v>
      </c>
      <c r="M86" s="496">
        <v>0.8</v>
      </c>
      <c r="N86" s="491" t="s">
        <v>110</v>
      </c>
      <c r="O86" s="495">
        <v>0.32</v>
      </c>
      <c r="P86" s="490" t="s">
        <v>940</v>
      </c>
      <c r="Q86" s="490" t="s">
        <v>925</v>
      </c>
      <c r="R86" s="503" t="s">
        <v>941</v>
      </c>
      <c r="S86" s="497" t="s">
        <v>92</v>
      </c>
      <c r="T86" s="497" t="s">
        <v>93</v>
      </c>
      <c r="U86" s="495">
        <v>0.25</v>
      </c>
      <c r="V86" s="495">
        <v>0.15</v>
      </c>
      <c r="W86" s="497" t="s">
        <v>478</v>
      </c>
      <c r="X86" s="497" t="s">
        <v>540</v>
      </c>
      <c r="Y86" s="497" t="s">
        <v>453</v>
      </c>
      <c r="Z86" s="496">
        <v>0.24</v>
      </c>
      <c r="AA86" s="491" t="s">
        <v>454</v>
      </c>
      <c r="AB86" s="496">
        <v>0.2</v>
      </c>
      <c r="AC86" s="491" t="s">
        <v>447</v>
      </c>
      <c r="AD86" s="496">
        <v>0.8</v>
      </c>
      <c r="AE86" s="521" t="s">
        <v>455</v>
      </c>
      <c r="AF86" s="497" t="s">
        <v>97</v>
      </c>
      <c r="AG86" s="505" t="s">
        <v>94</v>
      </c>
      <c r="AH86" s="490" t="s">
        <v>931</v>
      </c>
      <c r="AI86" s="223"/>
      <c r="AJ86" s="223"/>
      <c r="AK86" s="223"/>
      <c r="AL86" s="223"/>
      <c r="AM86" s="310"/>
      <c r="AN86" s="223"/>
      <c r="AO86" s="285"/>
      <c r="AP86" s="223"/>
      <c r="AQ86" s="223"/>
      <c r="AR86" s="223"/>
      <c r="AS86" s="314"/>
    </row>
    <row r="87" spans="1:45" s="1" customFormat="1" ht="24" customHeight="1">
      <c r="A87" s="465" t="s">
        <v>345</v>
      </c>
      <c r="B87" s="505" t="s">
        <v>942</v>
      </c>
      <c r="C87" s="465" t="s">
        <v>347</v>
      </c>
      <c r="D87" s="465" t="s">
        <v>348</v>
      </c>
      <c r="E87" s="465" t="s">
        <v>937</v>
      </c>
      <c r="F87" s="459" t="s">
        <v>938</v>
      </c>
      <c r="G87" s="465" t="s">
        <v>939</v>
      </c>
      <c r="H87" s="465" t="s">
        <v>444</v>
      </c>
      <c r="I87" s="491" t="s">
        <v>923</v>
      </c>
      <c r="J87" s="491" t="s">
        <v>454</v>
      </c>
      <c r="K87" s="496">
        <v>0.4</v>
      </c>
      <c r="L87" s="491" t="s">
        <v>447</v>
      </c>
      <c r="M87" s="496">
        <v>0.8</v>
      </c>
      <c r="N87" s="491" t="s">
        <v>110</v>
      </c>
      <c r="O87" s="495">
        <v>0.32</v>
      </c>
      <c r="P87" s="490" t="s">
        <v>943</v>
      </c>
      <c r="Q87" s="488" t="s">
        <v>130</v>
      </c>
      <c r="R87" s="490" t="s">
        <v>944</v>
      </c>
      <c r="S87" s="497" t="s">
        <v>92</v>
      </c>
      <c r="T87" s="497" t="s">
        <v>93</v>
      </c>
      <c r="U87" s="495">
        <v>0.25</v>
      </c>
      <c r="V87" s="495">
        <v>0.15</v>
      </c>
      <c r="W87" s="497" t="s">
        <v>478</v>
      </c>
      <c r="X87" s="497" t="s">
        <v>540</v>
      </c>
      <c r="Y87" s="497" t="s">
        <v>453</v>
      </c>
      <c r="Z87" s="496">
        <v>0.24</v>
      </c>
      <c r="AA87" s="491" t="s">
        <v>454</v>
      </c>
      <c r="AB87" s="496">
        <v>0.2</v>
      </c>
      <c r="AC87" s="491" t="s">
        <v>447</v>
      </c>
      <c r="AD87" s="496">
        <v>0.8</v>
      </c>
      <c r="AE87" s="521" t="s">
        <v>455</v>
      </c>
      <c r="AF87" s="497" t="s">
        <v>97</v>
      </c>
      <c r="AG87" s="505" t="s">
        <v>94</v>
      </c>
      <c r="AH87" s="468" t="s">
        <v>945</v>
      </c>
      <c r="AI87" s="223"/>
      <c r="AJ87" s="223"/>
      <c r="AK87" s="223"/>
      <c r="AL87" s="223"/>
      <c r="AM87" s="310"/>
      <c r="AN87" s="223"/>
      <c r="AO87" s="285"/>
      <c r="AP87" s="223"/>
      <c r="AQ87" s="223"/>
      <c r="AR87" s="223"/>
      <c r="AS87" s="314"/>
    </row>
    <row r="88" spans="1:45" s="1" customFormat="1" ht="24" customHeight="1">
      <c r="A88" s="465" t="s">
        <v>345</v>
      </c>
      <c r="B88" s="505" t="s">
        <v>946</v>
      </c>
      <c r="C88" s="465" t="s">
        <v>347</v>
      </c>
      <c r="D88" s="465" t="s">
        <v>348</v>
      </c>
      <c r="E88" s="465" t="s">
        <v>947</v>
      </c>
      <c r="F88" s="459" t="s">
        <v>948</v>
      </c>
      <c r="G88" s="465" t="s">
        <v>949</v>
      </c>
      <c r="H88" s="465" t="s">
        <v>444</v>
      </c>
      <c r="I88" s="491" t="s">
        <v>923</v>
      </c>
      <c r="J88" s="491" t="s">
        <v>472</v>
      </c>
      <c r="K88" s="496">
        <v>0.6</v>
      </c>
      <c r="L88" s="491" t="s">
        <v>447</v>
      </c>
      <c r="M88" s="496">
        <v>0.8</v>
      </c>
      <c r="N88" s="491" t="s">
        <v>455</v>
      </c>
      <c r="O88" s="495">
        <v>0.48</v>
      </c>
      <c r="P88" s="490" t="s">
        <v>950</v>
      </c>
      <c r="Q88" s="541" t="s">
        <v>130</v>
      </c>
      <c r="R88" s="490" t="s">
        <v>951</v>
      </c>
      <c r="S88" s="497" t="s">
        <v>92</v>
      </c>
      <c r="T88" s="497" t="s">
        <v>93</v>
      </c>
      <c r="U88" s="495">
        <v>0.25</v>
      </c>
      <c r="V88" s="495">
        <v>0.15</v>
      </c>
      <c r="W88" s="497" t="s">
        <v>478</v>
      </c>
      <c r="X88" s="497" t="s">
        <v>452</v>
      </c>
      <c r="Y88" s="497" t="s">
        <v>453</v>
      </c>
      <c r="Z88" s="496">
        <v>0.36</v>
      </c>
      <c r="AA88" s="491" t="s">
        <v>454</v>
      </c>
      <c r="AB88" s="496">
        <v>0.2</v>
      </c>
      <c r="AC88" s="491" t="s">
        <v>447</v>
      </c>
      <c r="AD88" s="496">
        <v>0.8</v>
      </c>
      <c r="AE88" s="521" t="s">
        <v>455</v>
      </c>
      <c r="AF88" s="497" t="s">
        <v>97</v>
      </c>
      <c r="AG88" s="505" t="s">
        <v>94</v>
      </c>
      <c r="AH88" s="468" t="s">
        <v>952</v>
      </c>
      <c r="AI88" s="223"/>
      <c r="AJ88" s="223"/>
      <c r="AK88" s="223"/>
      <c r="AL88" s="223"/>
      <c r="AM88" s="310"/>
      <c r="AN88" s="223"/>
      <c r="AO88" s="285"/>
      <c r="AP88" s="223"/>
      <c r="AQ88" s="223"/>
      <c r="AR88" s="223"/>
      <c r="AS88" s="314"/>
    </row>
    <row r="89" spans="1:45" s="1" customFormat="1" ht="24" customHeight="1">
      <c r="A89" s="465" t="s">
        <v>345</v>
      </c>
      <c r="B89" s="505" t="s">
        <v>953</v>
      </c>
      <c r="C89" s="465" t="s">
        <v>347</v>
      </c>
      <c r="D89" s="465" t="s">
        <v>348</v>
      </c>
      <c r="E89" s="491" t="s">
        <v>954</v>
      </c>
      <c r="F89" s="465" t="s">
        <v>955</v>
      </c>
      <c r="G89" s="465" t="s">
        <v>956</v>
      </c>
      <c r="H89" s="465" t="s">
        <v>444</v>
      </c>
      <c r="I89" s="491" t="s">
        <v>923</v>
      </c>
      <c r="J89" s="497" t="s">
        <v>472</v>
      </c>
      <c r="K89" s="496">
        <v>0.6</v>
      </c>
      <c r="L89" s="497" t="s">
        <v>473</v>
      </c>
      <c r="M89" s="496">
        <v>0.6</v>
      </c>
      <c r="N89" s="491" t="s">
        <v>474</v>
      </c>
      <c r="O89" s="495">
        <v>0.36</v>
      </c>
      <c r="P89" s="490" t="s">
        <v>957</v>
      </c>
      <c r="Q89" s="497" t="s">
        <v>664</v>
      </c>
      <c r="R89" s="490" t="s">
        <v>958</v>
      </c>
      <c r="S89" s="497" t="s">
        <v>92</v>
      </c>
      <c r="T89" s="497" t="s">
        <v>93</v>
      </c>
      <c r="U89" s="495">
        <v>0.25</v>
      </c>
      <c r="V89" s="495">
        <v>0.15</v>
      </c>
      <c r="W89" s="497" t="s">
        <v>478</v>
      </c>
      <c r="X89" s="497" t="s">
        <v>452</v>
      </c>
      <c r="Y89" s="497" t="s">
        <v>453</v>
      </c>
      <c r="Z89" s="496">
        <v>0.36</v>
      </c>
      <c r="AA89" s="491" t="s">
        <v>454</v>
      </c>
      <c r="AB89" s="496">
        <v>0.2</v>
      </c>
      <c r="AC89" s="497" t="s">
        <v>447</v>
      </c>
      <c r="AD89" s="496">
        <v>0.8</v>
      </c>
      <c r="AE89" s="521" t="s">
        <v>455</v>
      </c>
      <c r="AF89" s="497" t="s">
        <v>97</v>
      </c>
      <c r="AG89" s="505" t="s">
        <v>94</v>
      </c>
      <c r="AH89" s="468" t="s">
        <v>959</v>
      </c>
      <c r="AI89" s="223"/>
      <c r="AJ89" s="223"/>
      <c r="AK89" s="223"/>
      <c r="AL89" s="223"/>
      <c r="AM89" s="310"/>
      <c r="AN89" s="223"/>
      <c r="AO89" s="285"/>
      <c r="AP89" s="223"/>
      <c r="AQ89" s="223"/>
      <c r="AR89" s="223"/>
      <c r="AS89" s="314"/>
    </row>
    <row r="90" spans="1:45" s="1" customFormat="1" ht="24" customHeight="1">
      <c r="A90" s="465" t="s">
        <v>345</v>
      </c>
      <c r="B90" s="505" t="s">
        <v>960</v>
      </c>
      <c r="C90" s="465" t="s">
        <v>347</v>
      </c>
      <c r="D90" s="465" t="s">
        <v>348</v>
      </c>
      <c r="E90" s="491" t="s">
        <v>954</v>
      </c>
      <c r="F90" s="465" t="s">
        <v>955</v>
      </c>
      <c r="G90" s="465" t="s">
        <v>956</v>
      </c>
      <c r="H90" s="465" t="s">
        <v>444</v>
      </c>
      <c r="I90" s="491" t="s">
        <v>923</v>
      </c>
      <c r="J90" s="497" t="s">
        <v>472</v>
      </c>
      <c r="K90" s="496">
        <v>0.6</v>
      </c>
      <c r="L90" s="497" t="s">
        <v>473</v>
      </c>
      <c r="M90" s="496">
        <v>0.6</v>
      </c>
      <c r="N90" s="491" t="s">
        <v>474</v>
      </c>
      <c r="O90" s="495">
        <v>0.36</v>
      </c>
      <c r="P90" s="490" t="s">
        <v>961</v>
      </c>
      <c r="Q90" s="497" t="s">
        <v>664</v>
      </c>
      <c r="R90" s="542" t="s">
        <v>962</v>
      </c>
      <c r="S90" s="497" t="s">
        <v>92</v>
      </c>
      <c r="T90" s="497" t="s">
        <v>93</v>
      </c>
      <c r="U90" s="495">
        <v>0.25</v>
      </c>
      <c r="V90" s="495">
        <v>0.15</v>
      </c>
      <c r="W90" s="497" t="s">
        <v>478</v>
      </c>
      <c r="X90" s="497" t="s">
        <v>452</v>
      </c>
      <c r="Y90" s="497" t="s">
        <v>453</v>
      </c>
      <c r="Z90" s="496">
        <v>0.36</v>
      </c>
      <c r="AA90" s="491" t="s">
        <v>454</v>
      </c>
      <c r="AB90" s="496">
        <v>0.2</v>
      </c>
      <c r="AC90" s="497" t="s">
        <v>447</v>
      </c>
      <c r="AD90" s="496">
        <v>0.8</v>
      </c>
      <c r="AE90" s="521" t="s">
        <v>455</v>
      </c>
      <c r="AF90" s="497" t="s">
        <v>97</v>
      </c>
      <c r="AG90" s="505" t="s">
        <v>94</v>
      </c>
      <c r="AH90" s="468" t="s">
        <v>963</v>
      </c>
      <c r="AI90" s="223"/>
      <c r="AJ90" s="223"/>
      <c r="AK90" s="223"/>
      <c r="AL90" s="223"/>
      <c r="AM90" s="310"/>
      <c r="AN90" s="223"/>
      <c r="AO90" s="285"/>
      <c r="AP90" s="223"/>
      <c r="AQ90" s="223"/>
      <c r="AR90" s="223"/>
      <c r="AS90" s="314"/>
    </row>
    <row r="91" spans="1:45" s="1" customFormat="1" ht="24" customHeight="1">
      <c r="A91" s="465" t="s">
        <v>345</v>
      </c>
      <c r="B91" s="505" t="s">
        <v>964</v>
      </c>
      <c r="C91" s="465" t="s">
        <v>347</v>
      </c>
      <c r="D91" s="465" t="s">
        <v>348</v>
      </c>
      <c r="E91" s="491" t="s">
        <v>965</v>
      </c>
      <c r="F91" s="465" t="s">
        <v>966</v>
      </c>
      <c r="G91" s="465" t="s">
        <v>967</v>
      </c>
      <c r="H91" s="465" t="s">
        <v>444</v>
      </c>
      <c r="I91" s="491" t="s">
        <v>923</v>
      </c>
      <c r="J91" s="497" t="s">
        <v>472</v>
      </c>
      <c r="K91" s="496">
        <v>0.6</v>
      </c>
      <c r="L91" s="497" t="s">
        <v>537</v>
      </c>
      <c r="M91" s="496">
        <v>1</v>
      </c>
      <c r="N91" s="491" t="s">
        <v>89</v>
      </c>
      <c r="O91" s="495">
        <v>0.6</v>
      </c>
      <c r="P91" s="490" t="s">
        <v>968</v>
      </c>
      <c r="Q91" s="497" t="s">
        <v>664</v>
      </c>
      <c r="R91" s="503" t="s">
        <v>969</v>
      </c>
      <c r="S91" s="497" t="s">
        <v>92</v>
      </c>
      <c r="T91" s="497" t="s">
        <v>93</v>
      </c>
      <c r="U91" s="495">
        <v>0.25</v>
      </c>
      <c r="V91" s="495">
        <v>0.15</v>
      </c>
      <c r="W91" s="497" t="s">
        <v>478</v>
      </c>
      <c r="X91" s="497" t="s">
        <v>452</v>
      </c>
      <c r="Y91" s="497" t="s">
        <v>453</v>
      </c>
      <c r="Z91" s="496">
        <v>0.36</v>
      </c>
      <c r="AA91" s="491" t="s">
        <v>454</v>
      </c>
      <c r="AB91" s="496">
        <v>0.2</v>
      </c>
      <c r="AC91" s="491" t="s">
        <v>447</v>
      </c>
      <c r="AD91" s="496">
        <v>0.8</v>
      </c>
      <c r="AE91" s="521" t="s">
        <v>455</v>
      </c>
      <c r="AF91" s="497" t="s">
        <v>97</v>
      </c>
      <c r="AG91" s="505" t="s">
        <v>94</v>
      </c>
      <c r="AH91" s="468" t="s">
        <v>970</v>
      </c>
      <c r="AI91" s="223"/>
      <c r="AJ91" s="223"/>
      <c r="AK91" s="223"/>
      <c r="AL91" s="223"/>
      <c r="AM91" s="310"/>
      <c r="AN91" s="223"/>
      <c r="AO91" s="285"/>
      <c r="AP91" s="223"/>
      <c r="AQ91" s="223"/>
      <c r="AR91" s="223"/>
      <c r="AS91" s="314"/>
    </row>
    <row r="92" spans="1:45" s="1" customFormat="1" ht="24" customHeight="1">
      <c r="A92" s="465" t="s">
        <v>345</v>
      </c>
      <c r="B92" s="505" t="s">
        <v>971</v>
      </c>
      <c r="C92" s="465" t="s">
        <v>347</v>
      </c>
      <c r="D92" s="465" t="s">
        <v>348</v>
      </c>
      <c r="E92" s="491" t="s">
        <v>965</v>
      </c>
      <c r="F92" s="465" t="s">
        <v>966</v>
      </c>
      <c r="G92" s="491" t="s">
        <v>967</v>
      </c>
      <c r="H92" s="491" t="s">
        <v>444</v>
      </c>
      <c r="I92" s="491" t="s">
        <v>923</v>
      </c>
      <c r="J92" s="497" t="s">
        <v>472</v>
      </c>
      <c r="K92" s="496">
        <v>0.6</v>
      </c>
      <c r="L92" s="497" t="s">
        <v>537</v>
      </c>
      <c r="M92" s="496">
        <v>1</v>
      </c>
      <c r="N92" s="491" t="s">
        <v>89</v>
      </c>
      <c r="O92" s="495">
        <v>0.6</v>
      </c>
      <c r="P92" s="490" t="s">
        <v>972</v>
      </c>
      <c r="Q92" s="497" t="s">
        <v>664</v>
      </c>
      <c r="R92" s="490" t="s">
        <v>973</v>
      </c>
      <c r="S92" s="497" t="s">
        <v>92</v>
      </c>
      <c r="T92" s="497" t="s">
        <v>93</v>
      </c>
      <c r="U92" s="495">
        <v>0.25</v>
      </c>
      <c r="V92" s="495">
        <v>0.15</v>
      </c>
      <c r="W92" s="497" t="s">
        <v>478</v>
      </c>
      <c r="X92" s="497" t="s">
        <v>452</v>
      </c>
      <c r="Y92" s="497" t="s">
        <v>453</v>
      </c>
      <c r="Z92" s="496">
        <v>0.36</v>
      </c>
      <c r="AA92" s="491" t="s">
        <v>454</v>
      </c>
      <c r="AB92" s="496">
        <v>0.2</v>
      </c>
      <c r="AC92" s="497" t="s">
        <v>447</v>
      </c>
      <c r="AD92" s="496">
        <v>0.8</v>
      </c>
      <c r="AE92" s="521" t="s">
        <v>455</v>
      </c>
      <c r="AF92" s="497" t="s">
        <v>97</v>
      </c>
      <c r="AG92" s="505" t="s">
        <v>94</v>
      </c>
      <c r="AH92" s="490" t="s">
        <v>974</v>
      </c>
      <c r="AI92" s="223"/>
      <c r="AJ92" s="223"/>
      <c r="AK92" s="223"/>
      <c r="AL92" s="223"/>
      <c r="AM92" s="310"/>
      <c r="AN92" s="223"/>
      <c r="AO92" s="285"/>
      <c r="AP92" s="223"/>
      <c r="AQ92" s="223"/>
      <c r="AR92" s="223"/>
      <c r="AS92" s="314"/>
    </row>
    <row r="93" spans="1:45" s="1" customFormat="1" ht="24" customHeight="1">
      <c r="A93" s="465" t="s">
        <v>345</v>
      </c>
      <c r="B93" s="505" t="s">
        <v>975</v>
      </c>
      <c r="C93" s="465" t="s">
        <v>347</v>
      </c>
      <c r="D93" s="465" t="s">
        <v>348</v>
      </c>
      <c r="E93" s="502" t="s">
        <v>976</v>
      </c>
      <c r="F93" s="465" t="s">
        <v>977</v>
      </c>
      <c r="G93" s="502" t="s">
        <v>978</v>
      </c>
      <c r="H93" s="491" t="s">
        <v>444</v>
      </c>
      <c r="I93" s="491" t="s">
        <v>923</v>
      </c>
      <c r="J93" s="497" t="s">
        <v>472</v>
      </c>
      <c r="K93" s="496">
        <v>0.6</v>
      </c>
      <c r="L93" s="497" t="s">
        <v>473</v>
      </c>
      <c r="M93" s="496">
        <v>0.6</v>
      </c>
      <c r="N93" s="491" t="s">
        <v>474</v>
      </c>
      <c r="O93" s="495">
        <v>0.36</v>
      </c>
      <c r="P93" s="490" t="s">
        <v>979</v>
      </c>
      <c r="Q93" s="497" t="s">
        <v>806</v>
      </c>
      <c r="R93" s="490" t="s">
        <v>980</v>
      </c>
      <c r="S93" s="497" t="s">
        <v>92</v>
      </c>
      <c r="T93" s="497" t="s">
        <v>93</v>
      </c>
      <c r="U93" s="495">
        <v>0.25</v>
      </c>
      <c r="V93" s="495">
        <v>0.15</v>
      </c>
      <c r="W93" s="497" t="s">
        <v>478</v>
      </c>
      <c r="X93" s="497" t="s">
        <v>452</v>
      </c>
      <c r="Y93" s="497" t="s">
        <v>453</v>
      </c>
      <c r="Z93" s="496">
        <v>0.36</v>
      </c>
      <c r="AA93" s="491" t="s">
        <v>454</v>
      </c>
      <c r="AB93" s="496">
        <v>0.2</v>
      </c>
      <c r="AC93" s="497" t="s">
        <v>473</v>
      </c>
      <c r="AD93" s="496">
        <v>0.6</v>
      </c>
      <c r="AE93" s="521" t="s">
        <v>474</v>
      </c>
      <c r="AF93" s="497" t="s">
        <v>97</v>
      </c>
      <c r="AG93" s="505" t="s">
        <v>94</v>
      </c>
      <c r="AH93" s="466" t="s">
        <v>981</v>
      </c>
      <c r="AI93" s="223"/>
      <c r="AJ93" s="223"/>
      <c r="AK93" s="223"/>
      <c r="AL93" s="223"/>
      <c r="AM93" s="310"/>
      <c r="AN93" s="223"/>
      <c r="AO93" s="285"/>
      <c r="AP93" s="223"/>
      <c r="AQ93" s="223"/>
      <c r="AR93" s="223"/>
      <c r="AS93" s="314"/>
    </row>
    <row r="94" spans="1:45" s="1" customFormat="1" ht="24" customHeight="1">
      <c r="A94" s="465" t="s">
        <v>345</v>
      </c>
      <c r="B94" s="505" t="s">
        <v>982</v>
      </c>
      <c r="C94" s="465" t="s">
        <v>347</v>
      </c>
      <c r="D94" s="465" t="s">
        <v>348</v>
      </c>
      <c r="E94" s="491" t="s">
        <v>983</v>
      </c>
      <c r="F94" s="491" t="s">
        <v>984</v>
      </c>
      <c r="G94" s="491" t="s">
        <v>985</v>
      </c>
      <c r="H94" s="491" t="s">
        <v>622</v>
      </c>
      <c r="I94" s="491" t="s">
        <v>923</v>
      </c>
      <c r="J94" s="497" t="s">
        <v>472</v>
      </c>
      <c r="K94" s="496">
        <v>0.6</v>
      </c>
      <c r="L94" s="497" t="s">
        <v>473</v>
      </c>
      <c r="M94" s="496">
        <v>0.6</v>
      </c>
      <c r="N94" s="491" t="s">
        <v>474</v>
      </c>
      <c r="O94" s="495">
        <v>0.36</v>
      </c>
      <c r="P94" s="490" t="s">
        <v>986</v>
      </c>
      <c r="Q94" s="497" t="s">
        <v>806</v>
      </c>
      <c r="R94" s="490" t="s">
        <v>987</v>
      </c>
      <c r="S94" s="497" t="s">
        <v>92</v>
      </c>
      <c r="T94" s="497" t="s">
        <v>93</v>
      </c>
      <c r="U94" s="495">
        <v>0.25</v>
      </c>
      <c r="V94" s="495">
        <v>0.15</v>
      </c>
      <c r="W94" s="497" t="s">
        <v>478</v>
      </c>
      <c r="X94" s="497" t="s">
        <v>540</v>
      </c>
      <c r="Y94" s="497" t="s">
        <v>453</v>
      </c>
      <c r="Z94" s="496">
        <v>0.36</v>
      </c>
      <c r="AA94" s="491" t="s">
        <v>454</v>
      </c>
      <c r="AB94" s="496">
        <v>0.2</v>
      </c>
      <c r="AC94" s="497" t="s">
        <v>473</v>
      </c>
      <c r="AD94" s="496">
        <v>0.6</v>
      </c>
      <c r="AE94" s="521" t="s">
        <v>474</v>
      </c>
      <c r="AF94" s="497" t="s">
        <v>97</v>
      </c>
      <c r="AG94" s="505" t="s">
        <v>94</v>
      </c>
      <c r="AH94" s="468" t="s">
        <v>988</v>
      </c>
      <c r="AI94" s="223"/>
      <c r="AJ94" s="223"/>
      <c r="AK94" s="223"/>
      <c r="AL94" s="223"/>
      <c r="AM94" s="310"/>
      <c r="AN94" s="223"/>
      <c r="AO94" s="285"/>
      <c r="AP94" s="223"/>
      <c r="AQ94" s="223"/>
      <c r="AR94" s="223"/>
      <c r="AS94" s="314"/>
    </row>
    <row r="95" spans="1:45" s="1" customFormat="1" ht="24" customHeight="1">
      <c r="A95" s="465" t="s">
        <v>345</v>
      </c>
      <c r="B95" s="505" t="s">
        <v>989</v>
      </c>
      <c r="C95" s="465" t="s">
        <v>347</v>
      </c>
      <c r="D95" s="465" t="s">
        <v>348</v>
      </c>
      <c r="E95" s="491" t="s">
        <v>990</v>
      </c>
      <c r="F95" s="491" t="s">
        <v>991</v>
      </c>
      <c r="G95" s="491" t="s">
        <v>992</v>
      </c>
      <c r="H95" s="491" t="s">
        <v>622</v>
      </c>
      <c r="I95" s="491" t="s">
        <v>923</v>
      </c>
      <c r="J95" s="497" t="s">
        <v>454</v>
      </c>
      <c r="K95" s="496">
        <v>0.4</v>
      </c>
      <c r="L95" s="497" t="s">
        <v>473</v>
      </c>
      <c r="M95" s="496">
        <v>0.6</v>
      </c>
      <c r="N95" s="491" t="s">
        <v>474</v>
      </c>
      <c r="O95" s="495">
        <v>0.24</v>
      </c>
      <c r="P95" s="490" t="s">
        <v>993</v>
      </c>
      <c r="Q95" s="497" t="s">
        <v>925</v>
      </c>
      <c r="R95" s="490" t="s">
        <v>994</v>
      </c>
      <c r="S95" s="497" t="s">
        <v>92</v>
      </c>
      <c r="T95" s="497" t="s">
        <v>93</v>
      </c>
      <c r="U95" s="495">
        <v>0.25</v>
      </c>
      <c r="V95" s="495">
        <v>0.15</v>
      </c>
      <c r="W95" s="497" t="s">
        <v>478</v>
      </c>
      <c r="X95" s="497" t="s">
        <v>540</v>
      </c>
      <c r="Y95" s="497" t="s">
        <v>453</v>
      </c>
      <c r="Z95" s="496">
        <v>0.24</v>
      </c>
      <c r="AA95" s="491" t="s">
        <v>454</v>
      </c>
      <c r="AB95" s="496">
        <v>0.2</v>
      </c>
      <c r="AC95" s="497" t="s">
        <v>473</v>
      </c>
      <c r="AD95" s="496">
        <v>0.6</v>
      </c>
      <c r="AE95" s="521" t="s">
        <v>474</v>
      </c>
      <c r="AF95" s="491" t="s">
        <v>97</v>
      </c>
      <c r="AG95" s="505" t="s">
        <v>94</v>
      </c>
      <c r="AH95" s="468" t="s">
        <v>931</v>
      </c>
      <c r="AI95" s="223"/>
      <c r="AJ95" s="223"/>
      <c r="AK95" s="223"/>
      <c r="AL95" s="223"/>
      <c r="AM95" s="310"/>
      <c r="AN95" s="223"/>
      <c r="AO95" s="285"/>
      <c r="AP95" s="223"/>
      <c r="AQ95" s="223"/>
      <c r="AR95" s="223"/>
      <c r="AS95" s="314"/>
    </row>
    <row r="96" spans="1:45" s="1" customFormat="1" ht="24" customHeight="1">
      <c r="A96" s="465" t="s">
        <v>387</v>
      </c>
      <c r="B96" s="505" t="s">
        <v>995</v>
      </c>
      <c r="C96" s="465" t="s">
        <v>389</v>
      </c>
      <c r="D96" s="465" t="s">
        <v>390</v>
      </c>
      <c r="E96" s="465" t="s">
        <v>996</v>
      </c>
      <c r="F96" s="465" t="s">
        <v>997</v>
      </c>
      <c r="G96" s="465" t="s">
        <v>998</v>
      </c>
      <c r="H96" s="465" t="s">
        <v>444</v>
      </c>
      <c r="I96" s="465" t="s">
        <v>445</v>
      </c>
      <c r="J96" s="491" t="s">
        <v>472</v>
      </c>
      <c r="K96" s="496">
        <v>0.6</v>
      </c>
      <c r="L96" s="491" t="s">
        <v>473</v>
      </c>
      <c r="M96" s="496">
        <v>0.6</v>
      </c>
      <c r="N96" s="491" t="s">
        <v>474</v>
      </c>
      <c r="O96" s="495">
        <v>0.36</v>
      </c>
      <c r="P96" s="490" t="s">
        <v>999</v>
      </c>
      <c r="Q96" s="491" t="s">
        <v>130</v>
      </c>
      <c r="R96" s="465" t="s">
        <v>1000</v>
      </c>
      <c r="S96" s="491" t="s">
        <v>92</v>
      </c>
      <c r="T96" s="491" t="s">
        <v>93</v>
      </c>
      <c r="U96" s="495">
        <v>0.25</v>
      </c>
      <c r="V96" s="495">
        <v>0.15</v>
      </c>
      <c r="W96" s="491" t="s">
        <v>478</v>
      </c>
      <c r="X96" s="491" t="s">
        <v>452</v>
      </c>
      <c r="Y96" s="491" t="s">
        <v>453</v>
      </c>
      <c r="Z96" s="496">
        <v>0.36</v>
      </c>
      <c r="AA96" s="491" t="s">
        <v>454</v>
      </c>
      <c r="AB96" s="496">
        <v>0.2</v>
      </c>
      <c r="AC96" s="497" t="s">
        <v>473</v>
      </c>
      <c r="AD96" s="496">
        <v>0.6</v>
      </c>
      <c r="AE96" s="521" t="s">
        <v>474</v>
      </c>
      <c r="AF96" s="491" t="s">
        <v>97</v>
      </c>
      <c r="AG96" s="505" t="s">
        <v>94</v>
      </c>
      <c r="AH96" s="490" t="s">
        <v>1001</v>
      </c>
      <c r="AI96" s="223"/>
      <c r="AJ96" s="223"/>
      <c r="AK96" s="223"/>
      <c r="AL96" s="223"/>
      <c r="AM96" s="310"/>
      <c r="AN96" s="223"/>
      <c r="AO96" s="285"/>
      <c r="AP96" s="223"/>
      <c r="AQ96" s="223"/>
      <c r="AR96" s="223"/>
      <c r="AS96" s="314"/>
    </row>
    <row r="97" spans="1:45" s="1" customFormat="1" ht="24" customHeight="1">
      <c r="A97" s="465" t="s">
        <v>387</v>
      </c>
      <c r="B97" s="505" t="s">
        <v>1002</v>
      </c>
      <c r="C97" s="465" t="s">
        <v>389</v>
      </c>
      <c r="D97" s="465" t="s">
        <v>390</v>
      </c>
      <c r="E97" s="465" t="s">
        <v>1003</v>
      </c>
      <c r="F97" s="465" t="s">
        <v>1004</v>
      </c>
      <c r="G97" s="465" t="s">
        <v>1005</v>
      </c>
      <c r="H97" s="465" t="s">
        <v>444</v>
      </c>
      <c r="I97" s="465" t="s">
        <v>445</v>
      </c>
      <c r="J97" s="491" t="s">
        <v>472</v>
      </c>
      <c r="K97" s="496">
        <v>0.6</v>
      </c>
      <c r="L97" s="491" t="s">
        <v>473</v>
      </c>
      <c r="M97" s="496">
        <v>0.6</v>
      </c>
      <c r="N97" s="491" t="s">
        <v>474</v>
      </c>
      <c r="O97" s="495">
        <v>0.36</v>
      </c>
      <c r="P97" s="490" t="s">
        <v>1006</v>
      </c>
      <c r="Q97" s="497" t="s">
        <v>236</v>
      </c>
      <c r="R97" s="490" t="s">
        <v>1007</v>
      </c>
      <c r="S97" s="491" t="s">
        <v>92</v>
      </c>
      <c r="T97" s="491" t="s">
        <v>93</v>
      </c>
      <c r="U97" s="495">
        <v>0.25</v>
      </c>
      <c r="V97" s="495">
        <v>0.15</v>
      </c>
      <c r="W97" s="491" t="s">
        <v>478</v>
      </c>
      <c r="X97" s="491" t="s">
        <v>452</v>
      </c>
      <c r="Y97" s="491" t="s">
        <v>453</v>
      </c>
      <c r="Z97" s="496">
        <v>0.36</v>
      </c>
      <c r="AA97" s="491" t="s">
        <v>454</v>
      </c>
      <c r="AB97" s="496">
        <v>0.2</v>
      </c>
      <c r="AC97" s="497" t="s">
        <v>473</v>
      </c>
      <c r="AD97" s="496">
        <v>0.6</v>
      </c>
      <c r="AE97" s="521" t="s">
        <v>474</v>
      </c>
      <c r="AF97" s="491" t="s">
        <v>97</v>
      </c>
      <c r="AG97" s="505" t="s">
        <v>94</v>
      </c>
      <c r="AH97" s="490" t="s">
        <v>1008</v>
      </c>
      <c r="AI97" s="223"/>
      <c r="AJ97" s="223"/>
      <c r="AK97" s="223"/>
      <c r="AL97" s="223"/>
      <c r="AM97" s="310"/>
      <c r="AN97" s="223"/>
      <c r="AO97" s="285"/>
      <c r="AP97" s="223"/>
      <c r="AQ97" s="223"/>
      <c r="AR97" s="223"/>
      <c r="AS97" s="314"/>
    </row>
    <row r="98" spans="1:45" s="1" customFormat="1" ht="24" customHeight="1">
      <c r="A98" s="465" t="s">
        <v>387</v>
      </c>
      <c r="B98" s="505" t="s">
        <v>1009</v>
      </c>
      <c r="C98" s="465" t="s">
        <v>389</v>
      </c>
      <c r="D98" s="465" t="s">
        <v>390</v>
      </c>
      <c r="E98" s="465" t="s">
        <v>1010</v>
      </c>
      <c r="F98" s="490" t="s">
        <v>1011</v>
      </c>
      <c r="G98" s="490" t="s">
        <v>1012</v>
      </c>
      <c r="H98" s="490" t="s">
        <v>444</v>
      </c>
      <c r="I98" s="465" t="s">
        <v>445</v>
      </c>
      <c r="J98" s="497" t="s">
        <v>446</v>
      </c>
      <c r="K98" s="496">
        <v>0.8</v>
      </c>
      <c r="L98" s="497" t="s">
        <v>447</v>
      </c>
      <c r="M98" s="496">
        <v>0.8</v>
      </c>
      <c r="N98" s="491" t="s">
        <v>110</v>
      </c>
      <c r="O98" s="495">
        <v>0.64</v>
      </c>
      <c r="P98" s="490" t="s">
        <v>1013</v>
      </c>
      <c r="Q98" s="490" t="s">
        <v>1014</v>
      </c>
      <c r="R98" s="490" t="s">
        <v>1015</v>
      </c>
      <c r="S98" s="497" t="s">
        <v>92</v>
      </c>
      <c r="T98" s="497" t="s">
        <v>93</v>
      </c>
      <c r="U98" s="495">
        <v>0.25</v>
      </c>
      <c r="V98" s="495">
        <v>0.15</v>
      </c>
      <c r="W98" s="497" t="s">
        <v>478</v>
      </c>
      <c r="X98" s="497" t="s">
        <v>452</v>
      </c>
      <c r="Y98" s="497" t="s">
        <v>453</v>
      </c>
      <c r="Z98" s="496">
        <v>0.48</v>
      </c>
      <c r="AA98" s="491" t="s">
        <v>472</v>
      </c>
      <c r="AB98" s="496">
        <v>0.4</v>
      </c>
      <c r="AC98" s="497" t="s">
        <v>447</v>
      </c>
      <c r="AD98" s="496">
        <v>0.8</v>
      </c>
      <c r="AE98" s="521" t="s">
        <v>110</v>
      </c>
      <c r="AF98" s="497" t="s">
        <v>97</v>
      </c>
      <c r="AG98" s="505" t="s">
        <v>94</v>
      </c>
      <c r="AH98" s="490" t="s">
        <v>1001</v>
      </c>
      <c r="AI98" s="272"/>
      <c r="AJ98" s="272"/>
      <c r="AK98" s="272"/>
      <c r="AL98" s="272"/>
      <c r="AM98" s="286"/>
      <c r="AN98" s="272"/>
      <c r="AO98" s="150"/>
      <c r="AP98" s="257"/>
      <c r="AQ98" s="224"/>
      <c r="AR98" s="224"/>
      <c r="AS98" s="254"/>
    </row>
    <row r="99" spans="1:45" s="1" customFormat="1" ht="24" customHeight="1">
      <c r="A99" s="465" t="s">
        <v>403</v>
      </c>
      <c r="B99" s="465" t="s">
        <v>1016</v>
      </c>
      <c r="C99" s="465" t="s">
        <v>405</v>
      </c>
      <c r="D99" s="464" t="s">
        <v>80</v>
      </c>
      <c r="E99" s="543" t="s">
        <v>1017</v>
      </c>
      <c r="F99" s="468" t="s">
        <v>1018</v>
      </c>
      <c r="G99" s="544" t="s">
        <v>1019</v>
      </c>
      <c r="H99" s="545" t="s">
        <v>444</v>
      </c>
      <c r="I99" s="468" t="s">
        <v>445</v>
      </c>
      <c r="J99" s="486" t="s">
        <v>472</v>
      </c>
      <c r="K99" s="496">
        <v>0.6</v>
      </c>
      <c r="L99" s="490" t="s">
        <v>447</v>
      </c>
      <c r="M99" s="496">
        <v>0.8</v>
      </c>
      <c r="N99" s="491" t="s">
        <v>455</v>
      </c>
      <c r="O99" s="495">
        <v>0.48</v>
      </c>
      <c r="P99" s="490" t="s">
        <v>1020</v>
      </c>
      <c r="Q99" s="490" t="s">
        <v>195</v>
      </c>
      <c r="R99" s="463" t="s">
        <v>1021</v>
      </c>
      <c r="S99" s="490" t="s">
        <v>92</v>
      </c>
      <c r="T99" s="490" t="s">
        <v>93</v>
      </c>
      <c r="U99" s="495">
        <v>0.25</v>
      </c>
      <c r="V99" s="495">
        <v>0.15</v>
      </c>
      <c r="W99" s="490" t="s">
        <v>478</v>
      </c>
      <c r="X99" s="490" t="s">
        <v>540</v>
      </c>
      <c r="Y99" s="490" t="s">
        <v>453</v>
      </c>
      <c r="Z99" s="496">
        <v>0.36</v>
      </c>
      <c r="AA99" s="491" t="s">
        <v>454</v>
      </c>
      <c r="AB99" s="496">
        <v>0.2</v>
      </c>
      <c r="AC99" s="490" t="s">
        <v>447</v>
      </c>
      <c r="AD99" s="496">
        <v>0.8</v>
      </c>
      <c r="AE99" s="491" t="s">
        <v>455</v>
      </c>
      <c r="AF99" s="523" t="s">
        <v>97</v>
      </c>
      <c r="AG99" s="469" t="s">
        <v>94</v>
      </c>
      <c r="AH99" s="463" t="s">
        <v>1022</v>
      </c>
      <c r="AI99" s="272"/>
      <c r="AJ99" s="272"/>
      <c r="AK99" s="286"/>
      <c r="AL99" s="286"/>
      <c r="AM99" s="286"/>
      <c r="AN99" s="272"/>
      <c r="AO99" s="289"/>
      <c r="AP99" s="290"/>
      <c r="AQ99" s="237"/>
      <c r="AR99" s="237"/>
      <c r="AS99" s="254"/>
    </row>
    <row r="100" spans="1:45" s="1" customFormat="1" ht="24" customHeight="1">
      <c r="A100" s="465" t="s">
        <v>403</v>
      </c>
      <c r="B100" s="465" t="s">
        <v>1023</v>
      </c>
      <c r="C100" s="465" t="s">
        <v>405</v>
      </c>
      <c r="D100" s="465" t="s">
        <v>80</v>
      </c>
      <c r="E100" s="522" t="s">
        <v>1024</v>
      </c>
      <c r="F100" s="508" t="s">
        <v>1025</v>
      </c>
      <c r="G100" s="508" t="s">
        <v>1026</v>
      </c>
      <c r="H100" s="467" t="s">
        <v>444</v>
      </c>
      <c r="I100" s="544" t="s">
        <v>445</v>
      </c>
      <c r="J100" s="546" t="s">
        <v>472</v>
      </c>
      <c r="K100" s="496">
        <v>0.6</v>
      </c>
      <c r="L100" s="497" t="s">
        <v>473</v>
      </c>
      <c r="M100" s="496">
        <v>0.6</v>
      </c>
      <c r="N100" s="491" t="s">
        <v>474</v>
      </c>
      <c r="O100" s="495">
        <v>0.36</v>
      </c>
      <c r="P100" s="490" t="s">
        <v>1027</v>
      </c>
      <c r="Q100" s="504" t="s">
        <v>529</v>
      </c>
      <c r="R100" s="490" t="s">
        <v>1028</v>
      </c>
      <c r="S100" s="497" t="s">
        <v>92</v>
      </c>
      <c r="T100" s="497" t="s">
        <v>93</v>
      </c>
      <c r="U100" s="495">
        <v>0.25</v>
      </c>
      <c r="V100" s="495">
        <v>0.15</v>
      </c>
      <c r="W100" s="497" t="s">
        <v>451</v>
      </c>
      <c r="X100" s="497" t="s">
        <v>452</v>
      </c>
      <c r="Y100" s="497" t="s">
        <v>453</v>
      </c>
      <c r="Z100" s="496">
        <v>0.36</v>
      </c>
      <c r="AA100" s="491" t="s">
        <v>454</v>
      </c>
      <c r="AB100" s="496">
        <v>0.2</v>
      </c>
      <c r="AC100" s="491" t="s">
        <v>447</v>
      </c>
      <c r="AD100" s="496">
        <v>0.8</v>
      </c>
      <c r="AE100" s="491" t="s">
        <v>455</v>
      </c>
      <c r="AF100" s="497" t="s">
        <v>97</v>
      </c>
      <c r="AG100" s="525" t="s">
        <v>94</v>
      </c>
      <c r="AH100" s="469" t="s">
        <v>1029</v>
      </c>
      <c r="AI100" s="272"/>
      <c r="AJ100" s="272"/>
      <c r="AK100" s="272"/>
      <c r="AL100" s="272"/>
      <c r="AM100" s="286"/>
      <c r="AN100" s="272"/>
      <c r="AO100" s="289"/>
      <c r="AP100" s="290"/>
      <c r="AQ100" s="237"/>
      <c r="AR100" s="237"/>
      <c r="AS100" s="254"/>
    </row>
    <row r="101" spans="1:45" s="1" customFormat="1" ht="24" customHeight="1">
      <c r="A101" s="223"/>
      <c r="B101" s="223"/>
      <c r="C101" s="305"/>
      <c r="D101" s="223"/>
      <c r="E101" s="223"/>
      <c r="F101" s="291"/>
      <c r="G101" s="291"/>
      <c r="H101" s="291"/>
      <c r="I101" s="471"/>
      <c r="J101" s="284"/>
      <c r="K101" s="472"/>
      <c r="L101" s="284"/>
      <c r="M101" s="472"/>
      <c r="N101" s="285"/>
      <c r="O101" s="300"/>
      <c r="P101" s="473"/>
      <c r="Q101" s="474"/>
      <c r="R101" s="291"/>
      <c r="S101" s="284"/>
      <c r="T101" s="475"/>
      <c r="U101" s="476"/>
      <c r="V101" s="476"/>
      <c r="W101" s="284"/>
      <c r="X101" s="284"/>
      <c r="Y101" s="284"/>
      <c r="Z101" s="477"/>
      <c r="AA101" s="478"/>
      <c r="AB101" s="472"/>
      <c r="AC101" s="284"/>
      <c r="AD101" s="472" t="str">
        <f>IFERROR(VLOOKUP(AC101,'Fórmulas '!$E$5:$F$9,2,),"")</f>
        <v/>
      </c>
      <c r="AE101" s="284" t="str">
        <f>IFERROR(VLOOKUP(CONCATENATE(AB101,AD101),'Fórmulas '!$J$5:$K$29,2),"")</f>
        <v/>
      </c>
      <c r="AF101" s="284"/>
      <c r="AG101" s="285"/>
      <c r="AH101" s="305"/>
      <c r="AI101" s="224"/>
      <c r="AJ101" s="224"/>
      <c r="AK101" s="150"/>
      <c r="AL101" s="150"/>
      <c r="AM101" s="150"/>
      <c r="AN101" s="150"/>
      <c r="AO101" s="258"/>
      <c r="AP101" s="287"/>
      <c r="AQ101" s="224"/>
      <c r="AR101" s="224"/>
      <c r="AS101" s="254"/>
    </row>
    <row r="102" spans="1:45" s="1" customFormat="1" ht="24" customHeight="1">
      <c r="A102" s="223"/>
      <c r="B102" s="223"/>
      <c r="C102" s="305"/>
      <c r="D102" s="223"/>
      <c r="E102" s="471"/>
      <c r="F102" s="471"/>
      <c r="G102" s="471"/>
      <c r="H102" s="471"/>
      <c r="I102" s="471"/>
      <c r="J102" s="284"/>
      <c r="K102" s="472"/>
      <c r="L102" s="284"/>
      <c r="M102" s="472"/>
      <c r="N102" s="285"/>
      <c r="O102" s="300"/>
      <c r="P102" s="473"/>
      <c r="Q102" s="284"/>
      <c r="R102" s="291"/>
      <c r="S102" s="284"/>
      <c r="T102" s="475"/>
      <c r="U102" s="476"/>
      <c r="V102" s="476"/>
      <c r="W102" s="284"/>
      <c r="X102" s="284"/>
      <c r="Y102" s="284"/>
      <c r="Z102" s="477"/>
      <c r="AA102" s="478"/>
      <c r="AB102" s="472"/>
      <c r="AC102" s="284"/>
      <c r="AD102" s="472" t="str">
        <f>IFERROR(VLOOKUP(AC102,'Fórmulas '!$E$5:$F$9,2,),"")</f>
        <v/>
      </c>
      <c r="AE102" s="284" t="str">
        <f>IFERROR(VLOOKUP(CONCATENATE(AB102,AD102),'Fórmulas '!$J$5:$K$29,2),"")</f>
        <v/>
      </c>
      <c r="AF102" s="284"/>
      <c r="AG102" s="285"/>
      <c r="AH102" s="305"/>
      <c r="AI102" s="224"/>
      <c r="AJ102" s="224"/>
      <c r="AK102" s="150"/>
      <c r="AL102" s="150"/>
      <c r="AM102" s="150"/>
      <c r="AN102" s="150"/>
      <c r="AO102" s="258"/>
      <c r="AP102" s="287"/>
      <c r="AQ102" s="224"/>
      <c r="AR102" s="224"/>
      <c r="AS102" s="254"/>
    </row>
    <row r="103" spans="1:45" s="1" customFormat="1" ht="24" customHeight="1">
      <c r="A103" s="223"/>
      <c r="B103" s="223"/>
      <c r="C103" s="305"/>
      <c r="D103" s="223"/>
      <c r="E103" s="471"/>
      <c r="F103" s="471"/>
      <c r="G103" s="471"/>
      <c r="H103" s="471"/>
      <c r="I103" s="471"/>
      <c r="J103" s="284"/>
      <c r="K103" s="472"/>
      <c r="L103" s="475"/>
      <c r="M103" s="472"/>
      <c r="N103" s="285"/>
      <c r="O103" s="300"/>
      <c r="P103" s="291"/>
      <c r="Q103" s="479"/>
      <c r="R103" s="291"/>
      <c r="S103" s="284"/>
      <c r="T103" s="475"/>
      <c r="U103" s="476"/>
      <c r="V103" s="476"/>
      <c r="W103" s="284"/>
      <c r="X103" s="284"/>
      <c r="Y103" s="284"/>
      <c r="Z103" s="477"/>
      <c r="AA103" s="478"/>
      <c r="AB103" s="472"/>
      <c r="AC103" s="284"/>
      <c r="AD103" s="472" t="str">
        <f>IFERROR(VLOOKUP(AC103,'Fórmulas '!$E$5:$F$9,2,),"")</f>
        <v/>
      </c>
      <c r="AE103" s="284" t="str">
        <f>IFERROR(VLOOKUP(CONCATENATE(AB103,AD103),'Fórmulas '!$J$5:$K$29,2),"")</f>
        <v/>
      </c>
      <c r="AF103" s="480"/>
      <c r="AG103" s="481"/>
      <c r="AH103" s="482"/>
      <c r="AI103" s="292"/>
      <c r="AJ103" s="292"/>
      <c r="AK103" s="293"/>
      <c r="AL103" s="293"/>
      <c r="AM103" s="293"/>
      <c r="AN103" s="293"/>
      <c r="AO103" s="258"/>
      <c r="AP103" s="287"/>
      <c r="AQ103" s="224"/>
      <c r="AR103" s="224"/>
      <c r="AS103" s="254"/>
    </row>
    <row r="104" spans="1:45" s="1" customFormat="1" ht="24" customHeight="1">
      <c r="A104" s="223"/>
      <c r="B104" s="223"/>
      <c r="C104" s="305"/>
      <c r="D104" s="223"/>
      <c r="E104" s="471"/>
      <c r="F104" s="471"/>
      <c r="G104" s="471"/>
      <c r="H104" s="471"/>
      <c r="I104" s="471"/>
      <c r="J104" s="284"/>
      <c r="K104" s="472"/>
      <c r="L104" s="475"/>
      <c r="M104" s="472"/>
      <c r="N104" s="285"/>
      <c r="O104" s="300"/>
      <c r="P104" s="291"/>
      <c r="Q104" s="294"/>
      <c r="R104" s="291"/>
      <c r="S104" s="284"/>
      <c r="T104" s="475"/>
      <c r="U104" s="476"/>
      <c r="V104" s="476"/>
      <c r="W104" s="284"/>
      <c r="X104" s="284"/>
      <c r="Y104" s="284"/>
      <c r="Z104" s="477"/>
      <c r="AA104" s="478"/>
      <c r="AB104" s="472"/>
      <c r="AC104" s="284"/>
      <c r="AD104" s="472" t="str">
        <f>IFERROR(VLOOKUP(AC104,'Fórmulas '!$E$5:$F$9,2,),"")</f>
        <v/>
      </c>
      <c r="AE104" s="284" t="str">
        <f>IFERROR(VLOOKUP(CONCATENATE(AB104,AD104),'Fórmulas '!$J$5:$K$29,2),"")</f>
        <v/>
      </c>
      <c r="AF104" s="475"/>
      <c r="AG104" s="481"/>
      <c r="AH104" s="482"/>
      <c r="AI104" s="292"/>
      <c r="AJ104" s="292"/>
      <c r="AK104" s="293"/>
      <c r="AL104" s="293"/>
      <c r="AM104" s="293"/>
      <c r="AN104" s="293"/>
      <c r="AO104" s="258"/>
      <c r="AP104" s="287"/>
      <c r="AQ104" s="224"/>
      <c r="AR104" s="224"/>
      <c r="AS104" s="254"/>
    </row>
    <row r="105" spans="1:45" s="1" customFormat="1" ht="24" customHeight="1">
      <c r="A105" s="223"/>
      <c r="B105" s="223"/>
      <c r="C105" s="305"/>
      <c r="D105" s="223"/>
      <c r="E105" s="471"/>
      <c r="F105" s="471"/>
      <c r="G105" s="471"/>
      <c r="H105" s="471"/>
      <c r="I105" s="471"/>
      <c r="J105" s="284"/>
      <c r="K105" s="472"/>
      <c r="L105" s="475"/>
      <c r="M105" s="472"/>
      <c r="N105" s="285"/>
      <c r="O105" s="300"/>
      <c r="P105" s="291"/>
      <c r="Q105" s="294"/>
      <c r="R105" s="291"/>
      <c r="S105" s="284"/>
      <c r="T105" s="475"/>
      <c r="U105" s="476"/>
      <c r="V105" s="476"/>
      <c r="W105" s="284"/>
      <c r="X105" s="284"/>
      <c r="Y105" s="284"/>
      <c r="Z105" s="477"/>
      <c r="AA105" s="478"/>
      <c r="AB105" s="472"/>
      <c r="AC105" s="284"/>
      <c r="AD105" s="472" t="str">
        <f>IFERROR(VLOOKUP(AC105,'Fórmulas '!$E$5:$F$9,2,),"")</f>
        <v/>
      </c>
      <c r="AE105" s="284" t="str">
        <f>IFERROR(VLOOKUP(CONCATENATE(AB105,AD105),'Fórmulas '!$J$5:$K$29,2),"")</f>
        <v/>
      </c>
      <c r="AF105" s="483"/>
      <c r="AG105" s="481"/>
      <c r="AH105" s="482"/>
      <c r="AI105" s="292"/>
      <c r="AJ105" s="292"/>
      <c r="AK105" s="293"/>
      <c r="AL105" s="293"/>
      <c r="AM105" s="293"/>
      <c r="AN105" s="293"/>
      <c r="AO105" s="258"/>
      <c r="AP105" s="287"/>
      <c r="AQ105" s="224"/>
      <c r="AR105" s="224"/>
      <c r="AS105" s="254"/>
    </row>
    <row r="106" spans="1:45" s="1" customFormat="1" ht="24" customHeight="1">
      <c r="A106" s="223"/>
      <c r="B106" s="223"/>
      <c r="C106" s="305"/>
      <c r="D106" s="223"/>
      <c r="E106" s="471"/>
      <c r="F106" s="305"/>
      <c r="G106" s="305"/>
      <c r="H106" s="305"/>
      <c r="I106" s="304"/>
      <c r="J106" s="284"/>
      <c r="K106" s="472"/>
      <c r="L106" s="284"/>
      <c r="M106" s="472"/>
      <c r="N106" s="285"/>
      <c r="O106" s="300"/>
      <c r="P106" s="291"/>
      <c r="Q106" s="223"/>
      <c r="R106" s="291"/>
      <c r="S106" s="285"/>
      <c r="T106" s="285"/>
      <c r="U106" s="476"/>
      <c r="V106" s="476"/>
      <c r="W106" s="284"/>
      <c r="X106" s="284"/>
      <c r="Y106" s="284"/>
      <c r="Z106" s="477"/>
      <c r="AA106" s="478"/>
      <c r="AB106" s="472"/>
      <c r="AC106" s="284"/>
      <c r="AD106" s="472" t="str">
        <f>IFERROR(VLOOKUP(AC106,'Fórmulas '!$E$5:$F$9,2,),"")</f>
        <v/>
      </c>
      <c r="AE106" s="284" t="str">
        <f>IFERROR(VLOOKUP(CONCATENATE(AB106,AD106),'Fórmulas '!$J$5:$K$29,2),"")</f>
        <v/>
      </c>
      <c r="AF106" s="483"/>
      <c r="AG106" s="285"/>
      <c r="AH106" s="305"/>
      <c r="AI106" s="224"/>
      <c r="AJ106" s="224"/>
      <c r="AK106" s="150"/>
      <c r="AL106" s="150"/>
      <c r="AM106" s="150"/>
      <c r="AN106" s="150"/>
      <c r="AO106" s="258"/>
      <c r="AP106" s="287"/>
      <c r="AQ106" s="224"/>
      <c r="AR106" s="224"/>
      <c r="AS106" s="254"/>
    </row>
    <row r="107" spans="1:45" s="1" customFormat="1" ht="24" customHeight="1">
      <c r="A107" s="223"/>
      <c r="B107" s="223"/>
      <c r="C107" s="305"/>
      <c r="D107" s="223"/>
      <c r="E107" s="471"/>
      <c r="F107" s="471"/>
      <c r="G107" s="471"/>
      <c r="H107" s="471"/>
      <c r="I107" s="471"/>
      <c r="J107" s="284"/>
      <c r="K107" s="472"/>
      <c r="L107" s="284"/>
      <c r="M107" s="472"/>
      <c r="N107" s="285"/>
      <c r="O107" s="300"/>
      <c r="P107" s="484"/>
      <c r="Q107" s="285"/>
      <c r="R107" s="305"/>
      <c r="S107" s="285"/>
      <c r="T107" s="284"/>
      <c r="U107" s="476"/>
      <c r="V107" s="476"/>
      <c r="W107" s="485"/>
      <c r="X107" s="485"/>
      <c r="Y107" s="485"/>
      <c r="Z107" s="477"/>
      <c r="AA107" s="478"/>
      <c r="AB107" s="472"/>
      <c r="AC107" s="284"/>
      <c r="AD107" s="472" t="str">
        <f>IFERROR(VLOOKUP(AC107,'Fórmulas '!$E$5:$F$9,2,),"")</f>
        <v/>
      </c>
      <c r="AE107" s="284" t="str">
        <f>IFERROR(VLOOKUP(CONCATENATE(AB107,AD107),'Fórmulas '!$J$5:$K$29,2),"")</f>
        <v/>
      </c>
      <c r="AF107" s="284"/>
      <c r="AG107" s="285"/>
      <c r="AH107" s="486"/>
      <c r="AI107" s="296"/>
      <c r="AJ107" s="296"/>
      <c r="AK107" s="296"/>
      <c r="AL107" s="296"/>
      <c r="AM107" s="296"/>
      <c r="AN107" s="296"/>
      <c r="AO107" s="150"/>
      <c r="AP107" s="296"/>
      <c r="AQ107" s="288"/>
      <c r="AR107" s="288"/>
      <c r="AS107" s="254"/>
    </row>
    <row r="108" spans="1:45" s="1" customFormat="1" ht="24" customHeight="1">
      <c r="A108" s="223"/>
      <c r="B108" s="223"/>
      <c r="C108" s="305"/>
      <c r="D108" s="223"/>
      <c r="E108" s="471"/>
      <c r="F108" s="471"/>
      <c r="G108" s="471"/>
      <c r="H108" s="471"/>
      <c r="I108" s="471"/>
      <c r="J108" s="284"/>
      <c r="K108" s="472"/>
      <c r="L108" s="284"/>
      <c r="M108" s="472"/>
      <c r="N108" s="285"/>
      <c r="O108" s="300"/>
      <c r="P108" s="484"/>
      <c r="Q108" s="285"/>
      <c r="R108" s="305"/>
      <c r="S108" s="285"/>
      <c r="T108" s="284"/>
      <c r="U108" s="476"/>
      <c r="V108" s="476"/>
      <c r="W108" s="485"/>
      <c r="X108" s="485"/>
      <c r="Y108" s="485"/>
      <c r="Z108" s="477"/>
      <c r="AA108" s="478"/>
      <c r="AB108" s="472"/>
      <c r="AC108" s="284"/>
      <c r="AD108" s="472" t="str">
        <f>IFERROR(VLOOKUP(AC108,'Fórmulas '!$E$5:$F$9,2,),"")</f>
        <v/>
      </c>
      <c r="AE108" s="284" t="str">
        <f>IFERROR(VLOOKUP(CONCATENATE(AB108,AD108),'Fórmulas '!$J$5:$K$29,2),"")</f>
        <v/>
      </c>
      <c r="AF108" s="474"/>
      <c r="AG108" s="487"/>
      <c r="AH108" s="488"/>
      <c r="AI108" s="297"/>
      <c r="AJ108" s="297"/>
      <c r="AK108" s="297"/>
      <c r="AL108" s="297"/>
      <c r="AM108" s="297"/>
      <c r="AN108" s="297"/>
      <c r="AO108" s="150"/>
      <c r="AP108" s="297"/>
      <c r="AQ108" s="233"/>
      <c r="AR108" s="233"/>
      <c r="AS108" s="254"/>
    </row>
    <row r="109" spans="1:45" s="1" customFormat="1" ht="24" customHeight="1">
      <c r="A109" s="223"/>
      <c r="B109" s="223"/>
      <c r="C109" s="305"/>
      <c r="D109" s="223"/>
      <c r="E109" s="471"/>
      <c r="F109" s="471"/>
      <c r="G109" s="471"/>
      <c r="H109" s="471"/>
      <c r="I109" s="471"/>
      <c r="J109" s="284"/>
      <c r="K109" s="472"/>
      <c r="L109" s="284"/>
      <c r="M109" s="472"/>
      <c r="N109" s="285"/>
      <c r="O109" s="300"/>
      <c r="P109" s="484"/>
      <c r="Q109" s="285"/>
      <c r="R109" s="305"/>
      <c r="S109" s="285"/>
      <c r="T109" s="284"/>
      <c r="U109" s="476"/>
      <c r="V109" s="476"/>
      <c r="W109" s="485"/>
      <c r="X109" s="485"/>
      <c r="Y109" s="485"/>
      <c r="Z109" s="477"/>
      <c r="AA109" s="478"/>
      <c r="AB109" s="472"/>
      <c r="AC109" s="284"/>
      <c r="AD109" s="472" t="str">
        <f>IFERROR(VLOOKUP(AC109,'Fórmulas '!$E$5:$F$9,2,),"")</f>
        <v/>
      </c>
      <c r="AE109" s="284" t="str">
        <f>IFERROR(VLOOKUP(CONCATENATE(AB109,AD109),'Fórmulas '!$J$5:$K$29,2),"")</f>
        <v/>
      </c>
      <c r="AF109" s="284"/>
      <c r="AG109" s="487"/>
      <c r="AH109" s="488"/>
      <c r="AI109" s="297"/>
      <c r="AJ109" s="297"/>
      <c r="AK109" s="297"/>
      <c r="AL109" s="297"/>
      <c r="AM109" s="297"/>
      <c r="AN109" s="297"/>
      <c r="AO109" s="150"/>
      <c r="AP109" s="297"/>
      <c r="AQ109" s="233"/>
      <c r="AR109" s="233"/>
      <c r="AS109" s="254"/>
    </row>
    <row r="110" spans="1:45" s="1" customFormat="1" ht="24" customHeight="1">
      <c r="A110" s="223"/>
      <c r="B110" s="223"/>
      <c r="C110" s="305"/>
      <c r="D110" s="223"/>
      <c r="E110" s="471"/>
      <c r="F110" s="471"/>
      <c r="G110" s="471"/>
      <c r="H110" s="471"/>
      <c r="I110" s="471"/>
      <c r="J110" s="284"/>
      <c r="K110" s="472"/>
      <c r="L110" s="284"/>
      <c r="M110" s="472"/>
      <c r="N110" s="285"/>
      <c r="O110" s="300"/>
      <c r="P110" s="484"/>
      <c r="Q110" s="285"/>
      <c r="R110" s="305"/>
      <c r="S110" s="285"/>
      <c r="T110" s="284"/>
      <c r="U110" s="476"/>
      <c r="V110" s="476"/>
      <c r="W110" s="485"/>
      <c r="X110" s="485"/>
      <c r="Y110" s="485"/>
      <c r="Z110" s="477"/>
      <c r="AA110" s="478"/>
      <c r="AB110" s="472"/>
      <c r="AC110" s="284"/>
      <c r="AD110" s="472" t="str">
        <f>IFERROR(VLOOKUP(AC110,'Fórmulas '!$E$5:$F$9,2,),"")</f>
        <v/>
      </c>
      <c r="AE110" s="284" t="str">
        <f>IFERROR(VLOOKUP(CONCATENATE(AB110,AD110),'Fórmulas '!$J$5:$K$29,2),"")</f>
        <v/>
      </c>
      <c r="AF110" s="284"/>
      <c r="AG110" s="487"/>
      <c r="AH110" s="488"/>
      <c r="AI110" s="297"/>
      <c r="AJ110" s="297"/>
      <c r="AK110" s="297"/>
      <c r="AL110" s="297"/>
      <c r="AM110" s="297"/>
      <c r="AN110" s="297"/>
      <c r="AO110" s="150"/>
      <c r="AP110" s="297"/>
      <c r="AQ110" s="233"/>
      <c r="AR110" s="233"/>
      <c r="AS110" s="254"/>
    </row>
    <row r="111" spans="1:45" s="1" customFormat="1" ht="24" customHeight="1">
      <c r="A111" s="223"/>
      <c r="B111" s="223"/>
      <c r="C111" s="305"/>
      <c r="D111" s="223"/>
      <c r="E111" s="471"/>
      <c r="F111" s="471"/>
      <c r="G111" s="471"/>
      <c r="H111" s="471"/>
      <c r="I111" s="471"/>
      <c r="J111" s="284"/>
      <c r="K111" s="472"/>
      <c r="L111" s="284"/>
      <c r="M111" s="472"/>
      <c r="N111" s="285"/>
      <c r="O111" s="300"/>
      <c r="P111" s="484"/>
      <c r="Q111" s="285"/>
      <c r="R111" s="305"/>
      <c r="S111" s="285"/>
      <c r="T111" s="284"/>
      <c r="U111" s="476"/>
      <c r="V111" s="476"/>
      <c r="W111" s="485"/>
      <c r="X111" s="485"/>
      <c r="Y111" s="485"/>
      <c r="Z111" s="477"/>
      <c r="AA111" s="478"/>
      <c r="AB111" s="472"/>
      <c r="AC111" s="284"/>
      <c r="AD111" s="472" t="str">
        <f>IFERROR(VLOOKUP(AC111,'Fórmulas '!$E$5:$F$9,2,),"")</f>
        <v/>
      </c>
      <c r="AE111" s="284" t="str">
        <f>IFERROR(VLOOKUP(CONCATENATE(AB111,AD111),'Fórmulas '!$J$5:$K$29,2),"")</f>
        <v/>
      </c>
      <c r="AF111" s="284"/>
      <c r="AG111" s="487"/>
      <c r="AH111" s="488"/>
      <c r="AI111" s="297"/>
      <c r="AJ111" s="297"/>
      <c r="AK111" s="297"/>
      <c r="AL111" s="297"/>
      <c r="AM111" s="297"/>
      <c r="AN111" s="297"/>
      <c r="AO111" s="150"/>
      <c r="AP111" s="297"/>
      <c r="AQ111" s="233"/>
      <c r="AR111" s="233"/>
      <c r="AS111" s="254"/>
    </row>
    <row r="112" spans="1:45" s="1" customFormat="1" ht="24" customHeight="1">
      <c r="A112" s="223"/>
      <c r="B112" s="223"/>
      <c r="C112" s="305"/>
      <c r="D112" s="223"/>
      <c r="E112" s="471"/>
      <c r="F112" s="471"/>
      <c r="G112" s="471"/>
      <c r="H112" s="471"/>
      <c r="I112" s="471"/>
      <c r="J112" s="284"/>
      <c r="K112" s="472"/>
      <c r="L112" s="284"/>
      <c r="M112" s="472"/>
      <c r="N112" s="285"/>
      <c r="O112" s="300"/>
      <c r="P112" s="484"/>
      <c r="Q112" s="285"/>
      <c r="R112" s="304"/>
      <c r="S112" s="285"/>
      <c r="T112" s="284"/>
      <c r="U112" s="476"/>
      <c r="V112" s="476"/>
      <c r="W112" s="485"/>
      <c r="X112" s="485"/>
      <c r="Y112" s="485"/>
      <c r="Z112" s="477"/>
      <c r="AA112" s="478"/>
      <c r="AB112" s="472"/>
      <c r="AC112" s="284"/>
      <c r="AD112" s="472" t="str">
        <f>IFERROR(VLOOKUP(AC112,'Fórmulas '!$E$5:$F$9,2,),"")</f>
        <v/>
      </c>
      <c r="AE112" s="284" t="str">
        <f>IFERROR(VLOOKUP(CONCATENATE(AB112,AD112),'Fórmulas '!$J$5:$K$29,2),"")</f>
        <v/>
      </c>
      <c r="AF112" s="284"/>
      <c r="AG112" s="487"/>
      <c r="AH112" s="488"/>
      <c r="AI112" s="297"/>
      <c r="AJ112" s="297"/>
      <c r="AK112" s="297"/>
      <c r="AL112" s="297"/>
      <c r="AM112" s="297"/>
      <c r="AN112" s="297"/>
      <c r="AO112" s="150"/>
      <c r="AP112" s="297"/>
      <c r="AQ112" s="233"/>
      <c r="AR112" s="233"/>
      <c r="AS112" s="254"/>
    </row>
    <row r="113" spans="1:45" s="1" customFormat="1" ht="24" customHeight="1">
      <c r="A113" s="223"/>
      <c r="B113" s="223"/>
      <c r="C113" s="305"/>
      <c r="D113" s="223"/>
      <c r="E113" s="471"/>
      <c r="F113" s="471"/>
      <c r="G113" s="471"/>
      <c r="H113" s="471"/>
      <c r="I113" s="471"/>
      <c r="J113" s="284"/>
      <c r="K113" s="472"/>
      <c r="L113" s="284"/>
      <c r="M113" s="472"/>
      <c r="N113" s="285"/>
      <c r="O113" s="300"/>
      <c r="P113" s="484"/>
      <c r="Q113" s="285"/>
      <c r="R113" s="304"/>
      <c r="S113" s="285"/>
      <c r="T113" s="284"/>
      <c r="U113" s="476"/>
      <c r="V113" s="476"/>
      <c r="W113" s="485"/>
      <c r="X113" s="485"/>
      <c r="Y113" s="485"/>
      <c r="Z113" s="477"/>
      <c r="AA113" s="478"/>
      <c r="AB113" s="472"/>
      <c r="AC113" s="284"/>
      <c r="AD113" s="472" t="str">
        <f>IFERROR(VLOOKUP(AC113,'Fórmulas '!$E$5:$F$9,2,),"")</f>
        <v/>
      </c>
      <c r="AE113" s="284" t="str">
        <f>IFERROR(VLOOKUP(CONCATENATE(AB113,AD113),'Fórmulas '!$J$5:$K$29,2),"")</f>
        <v/>
      </c>
      <c r="AF113" s="284"/>
      <c r="AG113" s="487"/>
      <c r="AH113" s="488"/>
      <c r="AI113" s="297"/>
      <c r="AJ113" s="297"/>
      <c r="AK113" s="297"/>
      <c r="AL113" s="297"/>
      <c r="AM113" s="297"/>
      <c r="AN113" s="297"/>
      <c r="AO113" s="150"/>
      <c r="AP113" s="297"/>
      <c r="AQ113" s="233"/>
      <c r="AR113" s="233"/>
      <c r="AS113" s="254"/>
    </row>
    <row r="114" spans="1:45" s="1" customFormat="1" ht="24" customHeight="1">
      <c r="A114" s="223"/>
      <c r="B114" s="223"/>
      <c r="C114" s="305"/>
      <c r="D114" s="223"/>
      <c r="E114" s="471"/>
      <c r="F114" s="471"/>
      <c r="G114" s="471"/>
      <c r="H114" s="471"/>
      <c r="I114" s="471"/>
      <c r="J114" s="284"/>
      <c r="K114" s="472"/>
      <c r="L114" s="284"/>
      <c r="M114" s="472"/>
      <c r="N114" s="285"/>
      <c r="O114" s="300"/>
      <c r="P114" s="484"/>
      <c r="Q114" s="285"/>
      <c r="R114" s="305"/>
      <c r="S114" s="285"/>
      <c r="T114" s="284"/>
      <c r="U114" s="476"/>
      <c r="V114" s="476"/>
      <c r="W114" s="485"/>
      <c r="X114" s="485"/>
      <c r="Y114" s="485"/>
      <c r="Z114" s="477"/>
      <c r="AA114" s="478"/>
      <c r="AB114" s="472"/>
      <c r="AC114" s="284"/>
      <c r="AD114" s="472" t="str">
        <f>IFERROR(VLOOKUP(AC114,'Fórmulas '!$E$5:$F$9,2,),"")</f>
        <v/>
      </c>
      <c r="AE114" s="284" t="str">
        <f>IFERROR(VLOOKUP(CONCATENATE(AB114,AD114),'Fórmulas '!$J$5:$K$29,2),"")</f>
        <v/>
      </c>
      <c r="AF114" s="284"/>
      <c r="AG114" s="487"/>
      <c r="AH114" s="488"/>
      <c r="AI114" s="297"/>
      <c r="AJ114" s="297"/>
      <c r="AK114" s="297"/>
      <c r="AL114" s="297"/>
      <c r="AM114" s="297"/>
      <c r="AN114" s="297"/>
      <c r="AO114" s="150"/>
      <c r="AP114" s="297"/>
      <c r="AQ114" s="233"/>
      <c r="AR114" s="233"/>
      <c r="AS114" s="254"/>
    </row>
    <row r="115" spans="1:45" s="1" customFormat="1" ht="24" customHeight="1">
      <c r="A115" s="223"/>
      <c r="B115" s="223"/>
      <c r="C115" s="305"/>
      <c r="D115" s="223"/>
      <c r="E115" s="471"/>
      <c r="F115" s="471"/>
      <c r="G115" s="471"/>
      <c r="H115" s="471"/>
      <c r="I115" s="471"/>
      <c r="J115" s="284"/>
      <c r="K115" s="472"/>
      <c r="L115" s="284"/>
      <c r="M115" s="472"/>
      <c r="N115" s="285"/>
      <c r="O115" s="300"/>
      <c r="P115" s="484"/>
      <c r="Q115" s="285"/>
      <c r="R115" s="305"/>
      <c r="S115" s="285"/>
      <c r="T115" s="284"/>
      <c r="U115" s="476"/>
      <c r="V115" s="476"/>
      <c r="W115" s="485"/>
      <c r="X115" s="485"/>
      <c r="Y115" s="485"/>
      <c r="Z115" s="477"/>
      <c r="AA115" s="478"/>
      <c r="AB115" s="472"/>
      <c r="AC115" s="284"/>
      <c r="AD115" s="472" t="str">
        <f>IFERROR(VLOOKUP(AC115,'Fórmulas '!$E$5:$F$9,2,),"")</f>
        <v/>
      </c>
      <c r="AE115" s="284" t="str">
        <f>IFERROR(VLOOKUP(CONCATENATE(AB115,AD115),'Fórmulas '!$J$5:$K$29,2),"")</f>
        <v/>
      </c>
      <c r="AF115" s="284"/>
      <c r="AG115" s="487"/>
      <c r="AH115" s="488"/>
      <c r="AI115" s="297"/>
      <c r="AJ115" s="297"/>
      <c r="AK115" s="297"/>
      <c r="AL115" s="297"/>
      <c r="AM115" s="297"/>
      <c r="AN115" s="297"/>
      <c r="AO115" s="150"/>
      <c r="AP115" s="297"/>
      <c r="AQ115" s="233"/>
      <c r="AR115" s="233"/>
      <c r="AS115" s="254"/>
    </row>
    <row r="116" spans="1:45" s="1" customFormat="1" ht="24" customHeight="1">
      <c r="A116" s="223"/>
      <c r="B116" s="223"/>
      <c r="C116" s="305"/>
      <c r="D116" s="223"/>
      <c r="E116" s="471"/>
      <c r="F116" s="471"/>
      <c r="G116" s="471"/>
      <c r="H116" s="471"/>
      <c r="I116" s="471"/>
      <c r="J116" s="284"/>
      <c r="K116" s="472"/>
      <c r="L116" s="284"/>
      <c r="M116" s="472"/>
      <c r="N116" s="285"/>
      <c r="O116" s="300"/>
      <c r="P116" s="484"/>
      <c r="Q116" s="285"/>
      <c r="R116" s="305"/>
      <c r="S116" s="285"/>
      <c r="T116" s="284"/>
      <c r="U116" s="476"/>
      <c r="V116" s="476"/>
      <c r="W116" s="485"/>
      <c r="X116" s="485"/>
      <c r="Y116" s="485"/>
      <c r="Z116" s="477"/>
      <c r="AA116" s="478"/>
      <c r="AB116" s="472"/>
      <c r="AC116" s="284"/>
      <c r="AD116" s="472" t="str">
        <f>IFERROR(VLOOKUP(AC116,'Fórmulas '!$E$5:$F$9,2,),"")</f>
        <v/>
      </c>
      <c r="AE116" s="284" t="str">
        <f>IFERROR(VLOOKUP(CONCATENATE(AB116,AD116),'Fórmulas '!$J$5:$K$29,2),"")</f>
        <v/>
      </c>
      <c r="AF116" s="284"/>
      <c r="AG116" s="487"/>
      <c r="AH116" s="488"/>
      <c r="AI116" s="297"/>
      <c r="AJ116" s="297"/>
      <c r="AK116" s="297"/>
      <c r="AL116" s="297"/>
      <c r="AM116" s="297"/>
      <c r="AN116" s="297"/>
      <c r="AO116" s="150"/>
      <c r="AP116" s="297"/>
      <c r="AQ116" s="233"/>
      <c r="AR116" s="233"/>
      <c r="AS116" s="254"/>
    </row>
    <row r="117" spans="1:45" s="1" customFormat="1" ht="24" customHeight="1">
      <c r="A117" s="223"/>
      <c r="B117" s="223"/>
      <c r="C117" s="305"/>
      <c r="D117" s="223"/>
      <c r="E117" s="471"/>
      <c r="F117" s="471"/>
      <c r="G117" s="471"/>
      <c r="H117" s="471"/>
      <c r="I117" s="471"/>
      <c r="J117" s="284"/>
      <c r="K117" s="472"/>
      <c r="L117" s="284"/>
      <c r="M117" s="472"/>
      <c r="N117" s="285"/>
      <c r="O117" s="300"/>
      <c r="P117" s="484"/>
      <c r="Q117" s="285"/>
      <c r="R117" s="305"/>
      <c r="S117" s="285"/>
      <c r="T117" s="284"/>
      <c r="U117" s="476"/>
      <c r="V117" s="476"/>
      <c r="W117" s="485"/>
      <c r="X117" s="485"/>
      <c r="Y117" s="485"/>
      <c r="Z117" s="477"/>
      <c r="AA117" s="478"/>
      <c r="AB117" s="472"/>
      <c r="AC117" s="284"/>
      <c r="AD117" s="472" t="str">
        <f>IFERROR(VLOOKUP(AC117,'Fórmulas '!$E$5:$F$9,2,),"")</f>
        <v/>
      </c>
      <c r="AE117" s="284" t="str">
        <f>IFERROR(VLOOKUP(CONCATENATE(AB117,AD117),'Fórmulas '!$J$5:$K$29,2),"")</f>
        <v/>
      </c>
      <c r="AF117" s="284"/>
      <c r="AG117" s="487"/>
      <c r="AH117" s="488"/>
      <c r="AI117" s="297"/>
      <c r="AJ117" s="297"/>
      <c r="AK117" s="297"/>
      <c r="AL117" s="297"/>
      <c r="AM117" s="297"/>
      <c r="AN117" s="297"/>
      <c r="AO117" s="150"/>
      <c r="AP117" s="297"/>
      <c r="AQ117" s="233"/>
      <c r="AR117" s="233"/>
      <c r="AS117" s="254"/>
    </row>
    <row r="118" spans="1:45" s="1" customFormat="1" ht="24" customHeight="1">
      <c r="A118" s="223"/>
      <c r="B118" s="223"/>
      <c r="C118" s="305"/>
      <c r="D118" s="223"/>
      <c r="E118" s="471"/>
      <c r="F118" s="471"/>
      <c r="G118" s="471"/>
      <c r="H118" s="471"/>
      <c r="I118" s="471"/>
      <c r="J118" s="284"/>
      <c r="K118" s="472"/>
      <c r="L118" s="284"/>
      <c r="M118" s="472"/>
      <c r="N118" s="285"/>
      <c r="O118" s="300"/>
      <c r="P118" s="484"/>
      <c r="Q118" s="285"/>
      <c r="R118" s="305"/>
      <c r="S118" s="285"/>
      <c r="T118" s="284"/>
      <c r="U118" s="476"/>
      <c r="V118" s="476"/>
      <c r="W118" s="485"/>
      <c r="X118" s="485"/>
      <c r="Y118" s="485"/>
      <c r="Z118" s="477"/>
      <c r="AA118" s="478"/>
      <c r="AB118" s="472"/>
      <c r="AC118" s="284"/>
      <c r="AD118" s="472" t="str">
        <f>IFERROR(VLOOKUP(AC118,'Fórmulas '!$E$5:$F$9,2,),"")</f>
        <v/>
      </c>
      <c r="AE118" s="284" t="str">
        <f>IFERROR(VLOOKUP(CONCATENATE(AB118,AD118),'Fórmulas '!$J$5:$K$29,2),"")</f>
        <v/>
      </c>
      <c r="AF118" s="284"/>
      <c r="AG118" s="487"/>
      <c r="AH118" s="488"/>
      <c r="AI118" s="297"/>
      <c r="AJ118" s="297"/>
      <c r="AK118" s="297"/>
      <c r="AL118" s="297"/>
      <c r="AM118" s="297"/>
      <c r="AN118" s="297"/>
      <c r="AO118" s="150"/>
      <c r="AP118" s="297"/>
      <c r="AQ118" s="233"/>
      <c r="AR118" s="233"/>
      <c r="AS118" s="254"/>
    </row>
    <row r="119" spans="1:45" s="1" customFormat="1" ht="24" customHeight="1">
      <c r="A119" s="223"/>
      <c r="B119" s="223"/>
      <c r="C119" s="305"/>
      <c r="D119" s="223"/>
      <c r="E119" s="471"/>
      <c r="F119" s="471"/>
      <c r="G119" s="471"/>
      <c r="H119" s="471"/>
      <c r="I119" s="471"/>
      <c r="J119" s="284"/>
      <c r="K119" s="472"/>
      <c r="L119" s="284"/>
      <c r="M119" s="472"/>
      <c r="N119" s="285"/>
      <c r="O119" s="300"/>
      <c r="P119" s="484"/>
      <c r="Q119" s="285"/>
      <c r="R119" s="304"/>
      <c r="S119" s="285"/>
      <c r="T119" s="284"/>
      <c r="U119" s="476"/>
      <c r="V119" s="476"/>
      <c r="W119" s="485"/>
      <c r="X119" s="485"/>
      <c r="Y119" s="485"/>
      <c r="Z119" s="477"/>
      <c r="AA119" s="478"/>
      <c r="AB119" s="472"/>
      <c r="AC119" s="284"/>
      <c r="AD119" s="472" t="str">
        <f>IFERROR(VLOOKUP(AC119,'Fórmulas '!$E$5:$F$9,2,),"")</f>
        <v/>
      </c>
      <c r="AE119" s="284" t="str">
        <f>IFERROR(VLOOKUP(CONCATENATE(AB119,AD119),'Fórmulas '!$J$5:$K$29,2),"")</f>
        <v/>
      </c>
      <c r="AF119" s="284"/>
      <c r="AG119" s="487"/>
      <c r="AH119" s="488"/>
      <c r="AI119" s="297"/>
      <c r="AJ119" s="297"/>
      <c r="AK119" s="297"/>
      <c r="AL119" s="297"/>
      <c r="AM119" s="297"/>
      <c r="AN119" s="297"/>
      <c r="AO119" s="150"/>
      <c r="AP119" s="297"/>
      <c r="AQ119" s="233"/>
      <c r="AR119" s="233"/>
      <c r="AS119" s="254"/>
    </row>
    <row r="120" spans="1:45" s="1" customFormat="1" ht="24" customHeight="1">
      <c r="A120" s="223"/>
      <c r="B120" s="223"/>
      <c r="C120" s="305"/>
      <c r="D120" s="223"/>
      <c r="E120" s="471"/>
      <c r="F120" s="471"/>
      <c r="G120" s="471"/>
      <c r="H120" s="471"/>
      <c r="I120" s="471"/>
      <c r="J120" s="284"/>
      <c r="K120" s="472"/>
      <c r="L120" s="284"/>
      <c r="M120" s="472"/>
      <c r="N120" s="285"/>
      <c r="O120" s="300"/>
      <c r="P120" s="473"/>
      <c r="Q120" s="284"/>
      <c r="R120" s="294"/>
      <c r="S120" s="285"/>
      <c r="T120" s="284"/>
      <c r="U120" s="476"/>
      <c r="V120" s="476"/>
      <c r="W120" s="485"/>
      <c r="X120" s="485"/>
      <c r="Y120" s="485"/>
      <c r="Z120" s="477"/>
      <c r="AA120" s="478"/>
      <c r="AB120" s="472"/>
      <c r="AC120" s="284"/>
      <c r="AD120" s="472" t="str">
        <f>IFERROR(VLOOKUP(AC120,'Fórmulas '!$E$5:$F$9,2,),"")</f>
        <v/>
      </c>
      <c r="AE120" s="284" t="str">
        <f>IFERROR(VLOOKUP(CONCATENATE(AB120,AD120),'Fórmulas '!$J$5:$K$29,2),"")</f>
        <v/>
      </c>
      <c r="AF120" s="284"/>
      <c r="AG120" s="487"/>
      <c r="AH120" s="488"/>
      <c r="AI120" s="297"/>
      <c r="AJ120" s="297"/>
      <c r="AK120" s="297"/>
      <c r="AL120" s="297"/>
      <c r="AM120" s="297"/>
      <c r="AN120" s="297"/>
      <c r="AO120" s="150"/>
      <c r="AP120" s="297"/>
      <c r="AQ120" s="233"/>
      <c r="AR120" s="233"/>
      <c r="AS120" s="254"/>
    </row>
    <row r="121" spans="1:45" s="1" customFormat="1" ht="24" customHeight="1">
      <c r="A121" s="223"/>
      <c r="B121" s="223"/>
      <c r="C121" s="305"/>
      <c r="D121" s="223"/>
      <c r="E121" s="471"/>
      <c r="F121" s="489"/>
      <c r="G121" s="489"/>
      <c r="H121" s="489"/>
      <c r="I121" s="489"/>
      <c r="J121" s="284"/>
      <c r="K121" s="472"/>
      <c r="L121" s="284"/>
      <c r="M121" s="472"/>
      <c r="N121" s="285"/>
      <c r="O121" s="300"/>
      <c r="P121" s="473"/>
      <c r="Q121" s="284"/>
      <c r="R121" s="473"/>
      <c r="S121" s="285"/>
      <c r="T121" s="284"/>
      <c r="U121" s="476"/>
      <c r="V121" s="476"/>
      <c r="W121" s="485"/>
      <c r="X121" s="485"/>
      <c r="Y121" s="485"/>
      <c r="Z121" s="477"/>
      <c r="AA121" s="478"/>
      <c r="AB121" s="472"/>
      <c r="AC121" s="284"/>
      <c r="AD121" s="472" t="str">
        <f>IFERROR(VLOOKUP(AC121,'Fórmulas '!$E$5:$F$9,2,),"")</f>
        <v/>
      </c>
      <c r="AE121" s="284" t="str">
        <f>IFERROR(VLOOKUP(CONCATENATE(AB121,AD121),'Fórmulas '!$J$5:$K$29,2),"")</f>
        <v/>
      </c>
      <c r="AF121" s="284"/>
      <c r="AG121" s="487"/>
      <c r="AH121" s="488"/>
      <c r="AI121" s="297"/>
      <c r="AJ121" s="297"/>
      <c r="AK121" s="297"/>
      <c r="AL121" s="297"/>
      <c r="AM121" s="297"/>
      <c r="AN121" s="297"/>
      <c r="AO121" s="150"/>
      <c r="AP121" s="297"/>
      <c r="AQ121" s="233"/>
      <c r="AR121" s="233"/>
      <c r="AS121" s="254"/>
    </row>
    <row r="122" spans="1:45" s="1" customFormat="1" ht="24" customHeight="1">
      <c r="A122" s="223"/>
      <c r="B122" s="223"/>
      <c r="C122" s="305"/>
      <c r="D122" s="223"/>
      <c r="E122" s="471"/>
      <c r="F122" s="489"/>
      <c r="G122" s="489"/>
      <c r="H122" s="489"/>
      <c r="I122" s="489"/>
      <c r="J122" s="284"/>
      <c r="K122" s="472"/>
      <c r="L122" s="284"/>
      <c r="M122" s="472"/>
      <c r="N122" s="285"/>
      <c r="O122" s="300"/>
      <c r="P122" s="473"/>
      <c r="Q122" s="284"/>
      <c r="R122" s="291"/>
      <c r="S122" s="285"/>
      <c r="T122" s="284"/>
      <c r="U122" s="476"/>
      <c r="V122" s="476"/>
      <c r="W122" s="485"/>
      <c r="X122" s="485"/>
      <c r="Y122" s="485"/>
      <c r="Z122" s="477"/>
      <c r="AA122" s="478"/>
      <c r="AB122" s="472"/>
      <c r="AC122" s="284"/>
      <c r="AD122" s="472" t="str">
        <f>IFERROR(VLOOKUP(AC122,'Fórmulas '!$E$5:$F$9,2,),"")</f>
        <v/>
      </c>
      <c r="AE122" s="284" t="str">
        <f>IFERROR(VLOOKUP(CONCATENATE(AB122,AD122),'Fórmulas '!$J$5:$K$29,2),"")</f>
        <v/>
      </c>
      <c r="AF122" s="284"/>
      <c r="AG122" s="487"/>
      <c r="AH122" s="488"/>
      <c r="AI122" s="297"/>
      <c r="AJ122" s="297"/>
      <c r="AK122" s="297"/>
      <c r="AL122" s="297"/>
      <c r="AM122" s="297"/>
      <c r="AN122" s="297"/>
      <c r="AO122" s="150"/>
      <c r="AP122" s="297"/>
      <c r="AQ122" s="233"/>
      <c r="AR122" s="233"/>
      <c r="AS122" s="254"/>
    </row>
    <row r="123" spans="1:45" s="1" customFormat="1" ht="24" customHeight="1">
      <c r="A123" s="223"/>
      <c r="B123" s="223"/>
      <c r="C123" s="305"/>
      <c r="D123" s="223"/>
      <c r="E123" s="471"/>
      <c r="F123" s="489"/>
      <c r="G123" s="489"/>
      <c r="H123" s="489"/>
      <c r="I123" s="489"/>
      <c r="J123" s="284"/>
      <c r="K123" s="472"/>
      <c r="L123" s="284"/>
      <c r="M123" s="472"/>
      <c r="N123" s="285"/>
      <c r="O123" s="300"/>
      <c r="P123" s="473"/>
      <c r="Q123" s="284"/>
      <c r="R123" s="291"/>
      <c r="S123" s="285"/>
      <c r="T123" s="284"/>
      <c r="U123" s="476"/>
      <c r="V123" s="476"/>
      <c r="W123" s="485"/>
      <c r="X123" s="485"/>
      <c r="Y123" s="485"/>
      <c r="Z123" s="477"/>
      <c r="AA123" s="478"/>
      <c r="AB123" s="472"/>
      <c r="AC123" s="284"/>
      <c r="AD123" s="472" t="str">
        <f>IFERROR(VLOOKUP(AC123,'Fórmulas '!$E$5:$F$9,2,),"")</f>
        <v/>
      </c>
      <c r="AE123" s="284" t="str">
        <f>IFERROR(VLOOKUP(CONCATENATE(AB123,AD123),'Fórmulas '!$J$5:$K$29,2),"")</f>
        <v/>
      </c>
      <c r="AF123" s="284"/>
      <c r="AG123" s="487"/>
      <c r="AH123" s="488"/>
      <c r="AI123" s="297"/>
      <c r="AJ123" s="297"/>
      <c r="AK123" s="297"/>
      <c r="AL123" s="297"/>
      <c r="AM123" s="297"/>
      <c r="AN123" s="297"/>
      <c r="AO123" s="150"/>
      <c r="AP123" s="297"/>
      <c r="AQ123" s="233"/>
      <c r="AR123" s="233"/>
      <c r="AS123" s="254"/>
    </row>
    <row r="124" spans="1:45" s="1" customFormat="1" ht="24" customHeight="1">
      <c r="A124" s="223"/>
      <c r="B124" s="223"/>
      <c r="C124" s="305"/>
      <c r="D124" s="223"/>
      <c r="E124" s="471"/>
      <c r="F124" s="471"/>
      <c r="G124" s="471"/>
      <c r="H124" s="471"/>
      <c r="I124" s="471"/>
      <c r="J124" s="284"/>
      <c r="K124" s="472"/>
      <c r="L124" s="284"/>
      <c r="M124" s="472"/>
      <c r="N124" s="285"/>
      <c r="O124" s="300"/>
      <c r="P124" s="473"/>
      <c r="Q124" s="284"/>
      <c r="R124" s="294"/>
      <c r="S124" s="285"/>
      <c r="T124" s="284"/>
      <c r="U124" s="476"/>
      <c r="V124" s="476"/>
      <c r="W124" s="485"/>
      <c r="X124" s="485"/>
      <c r="Y124" s="485"/>
      <c r="Z124" s="477"/>
      <c r="AA124" s="478"/>
      <c r="AB124" s="472"/>
      <c r="AC124" s="284"/>
      <c r="AD124" s="472" t="str">
        <f>IFERROR(VLOOKUP(AC124,'Fórmulas '!$E$5:$F$9,2,),"")</f>
        <v/>
      </c>
      <c r="AE124" s="284" t="str">
        <f>IFERROR(VLOOKUP(CONCATENATE(AB124,AD124),'Fórmulas '!$J$5:$K$29,2),"")</f>
        <v/>
      </c>
      <c r="AF124" s="284"/>
      <c r="AG124" s="487"/>
      <c r="AH124" s="488"/>
      <c r="AI124" s="297"/>
      <c r="AJ124" s="297"/>
      <c r="AK124" s="297"/>
      <c r="AL124" s="297"/>
      <c r="AM124" s="297"/>
      <c r="AN124" s="297"/>
      <c r="AO124" s="150"/>
      <c r="AP124" s="297"/>
      <c r="AQ124" s="233"/>
      <c r="AR124" s="233"/>
      <c r="AS124" s="254"/>
    </row>
    <row r="125" spans="1:45" s="1" customFormat="1" ht="24" customHeight="1">
      <c r="A125" s="223"/>
      <c r="B125" s="223"/>
      <c r="C125" s="305"/>
      <c r="D125" s="223"/>
      <c r="E125" s="471"/>
      <c r="F125" s="471"/>
      <c r="G125" s="471"/>
      <c r="H125" s="471"/>
      <c r="I125" s="471"/>
      <c r="J125" s="284"/>
      <c r="K125" s="472"/>
      <c r="L125" s="284"/>
      <c r="M125" s="472"/>
      <c r="N125" s="285"/>
      <c r="O125" s="300"/>
      <c r="P125" s="473"/>
      <c r="Q125" s="284"/>
      <c r="R125" s="291"/>
      <c r="S125" s="285"/>
      <c r="T125" s="284"/>
      <c r="U125" s="476"/>
      <c r="V125" s="476"/>
      <c r="W125" s="485"/>
      <c r="X125" s="485"/>
      <c r="Y125" s="485"/>
      <c r="Z125" s="477"/>
      <c r="AA125" s="478"/>
      <c r="AB125" s="472"/>
      <c r="AC125" s="284"/>
      <c r="AD125" s="472" t="str">
        <f>IFERROR(VLOOKUP(AC125,'Fórmulas '!$E$5:$F$9,2,),"")</f>
        <v/>
      </c>
      <c r="AE125" s="284" t="str">
        <f>IFERROR(VLOOKUP(CONCATENATE(AB125,AD125),'Fórmulas '!$J$5:$K$29,2),"")</f>
        <v/>
      </c>
      <c r="AF125" s="284"/>
      <c r="AG125" s="487"/>
      <c r="AH125" s="488"/>
      <c r="AI125" s="297"/>
      <c r="AJ125" s="297"/>
      <c r="AK125" s="297"/>
      <c r="AL125" s="297"/>
      <c r="AM125" s="297"/>
      <c r="AN125" s="297"/>
      <c r="AO125" s="150"/>
      <c r="AP125" s="297"/>
      <c r="AQ125" s="233"/>
      <c r="AR125" s="233"/>
      <c r="AS125" s="254"/>
    </row>
    <row r="126" spans="1:45" s="1" customFormat="1" ht="24" customHeight="1">
      <c r="A126" s="223"/>
      <c r="B126" s="223"/>
      <c r="C126" s="305"/>
      <c r="D126" s="223"/>
      <c r="E126" s="471"/>
      <c r="F126" s="471"/>
      <c r="G126" s="471"/>
      <c r="H126" s="471"/>
      <c r="I126" s="471"/>
      <c r="J126" s="284"/>
      <c r="K126" s="472"/>
      <c r="L126" s="284"/>
      <c r="M126" s="472"/>
      <c r="N126" s="285"/>
      <c r="O126" s="300"/>
      <c r="P126" s="473"/>
      <c r="Q126" s="284"/>
      <c r="R126" s="291"/>
      <c r="S126" s="285"/>
      <c r="T126" s="284"/>
      <c r="U126" s="476"/>
      <c r="V126" s="476"/>
      <c r="W126" s="485"/>
      <c r="X126" s="485"/>
      <c r="Y126" s="485"/>
      <c r="Z126" s="477"/>
      <c r="AA126" s="478"/>
      <c r="AB126" s="472"/>
      <c r="AC126" s="284"/>
      <c r="AD126" s="472" t="str">
        <f>IFERROR(VLOOKUP(AC126,'Fórmulas '!$E$5:$F$9,2,),"")</f>
        <v/>
      </c>
      <c r="AE126" s="284" t="str">
        <f>IFERROR(VLOOKUP(CONCATENATE(AB126,AD126),'Fórmulas '!$J$5:$K$29,2),"")</f>
        <v/>
      </c>
      <c r="AF126" s="284"/>
      <c r="AG126" s="487"/>
      <c r="AH126" s="488"/>
      <c r="AI126" s="297"/>
      <c r="AJ126" s="297"/>
      <c r="AK126" s="297"/>
      <c r="AL126" s="297"/>
      <c r="AM126" s="297"/>
      <c r="AN126" s="297"/>
      <c r="AO126" s="150"/>
      <c r="AP126" s="297"/>
      <c r="AQ126" s="233"/>
      <c r="AR126" s="233"/>
      <c r="AS126" s="254"/>
    </row>
    <row r="127" spans="1:45" s="1" customFormat="1" ht="24" customHeight="1">
      <c r="A127" s="223"/>
      <c r="B127" s="223"/>
      <c r="C127" s="305"/>
      <c r="D127" s="223"/>
      <c r="E127" s="471"/>
      <c r="F127" s="471"/>
      <c r="G127" s="471"/>
      <c r="H127" s="471"/>
      <c r="I127" s="471"/>
      <c r="J127" s="284"/>
      <c r="K127" s="472"/>
      <c r="L127" s="284"/>
      <c r="M127" s="472"/>
      <c r="N127" s="285"/>
      <c r="O127" s="300"/>
      <c r="P127" s="473"/>
      <c r="Q127" s="284"/>
      <c r="R127" s="294"/>
      <c r="S127" s="285"/>
      <c r="T127" s="284"/>
      <c r="U127" s="476"/>
      <c r="V127" s="476"/>
      <c r="W127" s="485"/>
      <c r="X127" s="485"/>
      <c r="Y127" s="485"/>
      <c r="Z127" s="477"/>
      <c r="AA127" s="478"/>
      <c r="AB127" s="472"/>
      <c r="AC127" s="284"/>
      <c r="AD127" s="472" t="str">
        <f>IFERROR(VLOOKUP(AC127,'Fórmulas '!$E$5:$F$9,2,),"")</f>
        <v/>
      </c>
      <c r="AE127" s="284" t="str">
        <f>IFERROR(VLOOKUP(CONCATENATE(AB127,AD127),'Fórmulas '!$J$5:$K$29,2),"")</f>
        <v/>
      </c>
      <c r="AF127" s="284"/>
      <c r="AG127" s="487"/>
      <c r="AH127" s="488"/>
      <c r="AI127" s="297"/>
      <c r="AJ127" s="297"/>
      <c r="AK127" s="297"/>
      <c r="AL127" s="297"/>
      <c r="AM127" s="297"/>
      <c r="AN127" s="297"/>
      <c r="AO127" s="150"/>
      <c r="AP127" s="297"/>
      <c r="AQ127" s="233"/>
      <c r="AR127" s="233"/>
      <c r="AS127" s="254"/>
    </row>
    <row r="128" spans="1:45" s="1" customFormat="1" ht="24" customHeight="1">
      <c r="A128" s="223"/>
      <c r="B128" s="223"/>
      <c r="C128" s="305"/>
      <c r="D128" s="223"/>
      <c r="E128" s="471"/>
      <c r="F128" s="471"/>
      <c r="G128" s="471"/>
      <c r="H128" s="471"/>
      <c r="I128" s="471"/>
      <c r="J128" s="284"/>
      <c r="K128" s="472"/>
      <c r="L128" s="284"/>
      <c r="M128" s="472"/>
      <c r="N128" s="285"/>
      <c r="O128" s="300"/>
      <c r="P128" s="473"/>
      <c r="Q128" s="284"/>
      <c r="R128" s="291"/>
      <c r="S128" s="285"/>
      <c r="T128" s="284"/>
      <c r="U128" s="476"/>
      <c r="V128" s="476"/>
      <c r="W128" s="485"/>
      <c r="X128" s="485"/>
      <c r="Y128" s="485"/>
      <c r="Z128" s="477"/>
      <c r="AA128" s="478"/>
      <c r="AB128" s="472"/>
      <c r="AC128" s="284"/>
      <c r="AD128" s="472" t="str">
        <f>IFERROR(VLOOKUP(AC128,'Fórmulas '!$E$5:$F$9,2,),"")</f>
        <v/>
      </c>
      <c r="AE128" s="284" t="str">
        <f>IFERROR(VLOOKUP(CONCATENATE(AB128,AD128),'Fórmulas '!$J$5:$K$29,2),"")</f>
        <v/>
      </c>
      <c r="AF128" s="284"/>
      <c r="AG128" s="487"/>
      <c r="AH128" s="488"/>
      <c r="AI128" s="297"/>
      <c r="AJ128" s="297"/>
      <c r="AK128" s="297"/>
      <c r="AL128" s="297"/>
      <c r="AM128" s="297"/>
      <c r="AN128" s="297"/>
      <c r="AO128" s="150"/>
      <c r="AP128" s="297"/>
      <c r="AQ128" s="233"/>
      <c r="AR128" s="233"/>
      <c r="AS128" s="254"/>
    </row>
    <row r="129" spans="1:45" s="1" customFormat="1" ht="24" customHeight="1">
      <c r="A129" s="223"/>
      <c r="B129" s="223"/>
      <c r="C129" s="305"/>
      <c r="D129" s="223"/>
      <c r="E129" s="471"/>
      <c r="F129" s="471"/>
      <c r="G129" s="471"/>
      <c r="H129" s="471"/>
      <c r="I129" s="471"/>
      <c r="J129" s="284"/>
      <c r="K129" s="472"/>
      <c r="L129" s="284"/>
      <c r="M129" s="472"/>
      <c r="N129" s="285"/>
      <c r="O129" s="300"/>
      <c r="P129" s="473"/>
      <c r="Q129" s="284"/>
      <c r="R129" s="291"/>
      <c r="S129" s="285"/>
      <c r="T129" s="284"/>
      <c r="U129" s="476"/>
      <c r="V129" s="476"/>
      <c r="W129" s="485"/>
      <c r="X129" s="485"/>
      <c r="Y129" s="485"/>
      <c r="Z129" s="477"/>
      <c r="AA129" s="478"/>
      <c r="AB129" s="472"/>
      <c r="AC129" s="284"/>
      <c r="AD129" s="472" t="str">
        <f>IFERROR(VLOOKUP(AC129,'Fórmulas '!$E$5:$F$9,2,),"")</f>
        <v/>
      </c>
      <c r="AE129" s="284" t="str">
        <f>IFERROR(VLOOKUP(CONCATENATE(AB129,AD129),'Fórmulas '!$J$5:$K$29,2),"")</f>
        <v/>
      </c>
      <c r="AF129" s="284"/>
      <c r="AG129" s="487"/>
      <c r="AH129" s="488"/>
      <c r="AI129" s="297"/>
      <c r="AJ129" s="297"/>
      <c r="AK129" s="297"/>
      <c r="AL129" s="297"/>
      <c r="AM129" s="297"/>
      <c r="AN129" s="297"/>
      <c r="AO129" s="150"/>
      <c r="AP129" s="297"/>
      <c r="AQ129" s="233"/>
      <c r="AR129" s="233"/>
      <c r="AS129" s="254"/>
    </row>
    <row r="130" spans="1:45" s="1" customFormat="1" ht="24" customHeight="1">
      <c r="A130" s="224"/>
      <c r="B130" s="224"/>
      <c r="C130" s="272"/>
      <c r="D130" s="224"/>
      <c r="E130" s="274"/>
      <c r="F130" s="274"/>
      <c r="G130" s="274"/>
      <c r="H130" s="274"/>
      <c r="I130" s="274"/>
      <c r="J130" s="228"/>
      <c r="K130" s="275"/>
      <c r="L130" s="228"/>
      <c r="M130" s="275"/>
      <c r="N130" s="150"/>
      <c r="O130" s="276"/>
      <c r="P130" s="271"/>
      <c r="Q130" s="228"/>
      <c r="R130" s="267"/>
      <c r="S130" s="150"/>
      <c r="T130" s="228"/>
      <c r="U130" s="278"/>
      <c r="V130" s="278"/>
      <c r="W130" s="295"/>
      <c r="X130" s="295"/>
      <c r="Y130" s="295"/>
      <c r="Z130" s="279"/>
      <c r="AA130" s="280"/>
      <c r="AB130" s="275"/>
      <c r="AC130" s="228"/>
      <c r="AD130" s="275" t="str">
        <f>IFERROR(VLOOKUP(AC130,'Fórmulas '!$E$5:$F$9,2,),"")</f>
        <v/>
      </c>
      <c r="AE130" s="228" t="str">
        <f>IFERROR(VLOOKUP(CONCATENATE(AB130,AD130),'Fórmulas '!$J$5:$K$29,2),"")</f>
        <v/>
      </c>
      <c r="AF130" s="228"/>
      <c r="AG130" s="256"/>
      <c r="AH130" s="297"/>
      <c r="AI130" s="297"/>
      <c r="AJ130" s="297"/>
      <c r="AK130" s="297"/>
      <c r="AL130" s="297"/>
      <c r="AM130" s="297"/>
      <c r="AN130" s="297"/>
      <c r="AO130" s="150"/>
      <c r="AP130" s="297"/>
      <c r="AQ130" s="233"/>
      <c r="AR130" s="233"/>
      <c r="AS130" s="254"/>
    </row>
    <row r="131" spans="1:45" s="1" customFormat="1" ht="24" customHeight="1">
      <c r="A131" s="224"/>
      <c r="B131" s="224"/>
      <c r="C131" s="272"/>
      <c r="D131" s="224"/>
      <c r="E131" s="274"/>
      <c r="F131" s="274"/>
      <c r="G131" s="274"/>
      <c r="H131" s="274"/>
      <c r="I131" s="274"/>
      <c r="J131" s="228"/>
      <c r="K131" s="275"/>
      <c r="L131" s="228"/>
      <c r="M131" s="275"/>
      <c r="N131" s="150"/>
      <c r="O131" s="276"/>
      <c r="P131" s="271"/>
      <c r="Q131" s="228"/>
      <c r="R131" s="267"/>
      <c r="S131" s="150"/>
      <c r="T131" s="228"/>
      <c r="U131" s="278"/>
      <c r="V131" s="278"/>
      <c r="W131" s="295"/>
      <c r="X131" s="295"/>
      <c r="Y131" s="295"/>
      <c r="Z131" s="279"/>
      <c r="AA131" s="280"/>
      <c r="AB131" s="275"/>
      <c r="AC131" s="228"/>
      <c r="AD131" s="275" t="str">
        <f>IFERROR(VLOOKUP(AC131,'Fórmulas '!$E$5:$F$9,2,),"")</f>
        <v/>
      </c>
      <c r="AE131" s="228" t="str">
        <f>IFERROR(VLOOKUP(CONCATENATE(AB131,AD131),'Fórmulas '!$J$5:$K$29,2),"")</f>
        <v/>
      </c>
      <c r="AF131" s="228"/>
      <c r="AG131" s="256"/>
      <c r="AH131" s="297"/>
      <c r="AI131" s="297"/>
      <c r="AJ131" s="297"/>
      <c r="AK131" s="297"/>
      <c r="AL131" s="297"/>
      <c r="AM131" s="297"/>
      <c r="AN131" s="297"/>
      <c r="AO131" s="150"/>
      <c r="AP131" s="297"/>
      <c r="AQ131" s="233"/>
      <c r="AR131" s="233"/>
      <c r="AS131" s="259"/>
    </row>
    <row r="132" spans="1:45" s="1" customFormat="1" ht="24" customHeight="1">
      <c r="A132" s="224"/>
      <c r="B132" s="224"/>
      <c r="C132" s="272"/>
      <c r="D132" s="224"/>
      <c r="E132" s="274"/>
      <c r="F132" s="274"/>
      <c r="G132" s="274"/>
      <c r="H132" s="274"/>
      <c r="I132" s="274"/>
      <c r="J132" s="228"/>
      <c r="K132" s="275"/>
      <c r="L132" s="228"/>
      <c r="M132" s="275"/>
      <c r="N132" s="150"/>
      <c r="O132" s="276"/>
      <c r="P132" s="271"/>
      <c r="Q132" s="228"/>
      <c r="R132" s="283"/>
      <c r="S132" s="150"/>
      <c r="T132" s="228"/>
      <c r="U132" s="278"/>
      <c r="V132" s="278"/>
      <c r="W132" s="295"/>
      <c r="X132" s="295"/>
      <c r="Y132" s="295"/>
      <c r="Z132" s="279"/>
      <c r="AA132" s="280"/>
      <c r="AB132" s="275"/>
      <c r="AC132" s="228"/>
      <c r="AD132" s="275" t="str">
        <f>IFERROR(VLOOKUP(AC132,'Fórmulas '!$E$5:$F$9,2,),"")</f>
        <v/>
      </c>
      <c r="AE132" s="228" t="str">
        <f>IFERROR(VLOOKUP(CONCATENATE(AB132,AD132),'Fórmulas '!$J$5:$K$29,2),"")</f>
        <v/>
      </c>
      <c r="AF132" s="228"/>
      <c r="AG132" s="256"/>
      <c r="AH132" s="297"/>
      <c r="AI132" s="297"/>
      <c r="AJ132" s="297"/>
      <c r="AK132" s="297"/>
      <c r="AL132" s="297"/>
      <c r="AM132" s="297"/>
      <c r="AN132" s="297"/>
      <c r="AO132" s="150"/>
      <c r="AP132" s="297"/>
      <c r="AQ132" s="233"/>
      <c r="AR132" s="298"/>
      <c r="AS132" s="254"/>
    </row>
    <row r="133" spans="1:45" s="1" customFormat="1" ht="24" customHeight="1">
      <c r="A133" s="150"/>
      <c r="B133" s="224"/>
      <c r="C133" s="272"/>
      <c r="D133" s="224"/>
      <c r="E133" s="244"/>
      <c r="F133" s="299"/>
      <c r="G133" s="299"/>
      <c r="H133" s="299"/>
      <c r="I133" s="273"/>
      <c r="J133" s="228"/>
      <c r="K133" s="275"/>
      <c r="L133" s="228"/>
      <c r="M133" s="275"/>
      <c r="N133" s="285"/>
      <c r="O133" s="300"/>
      <c r="P133" s="266"/>
      <c r="Q133" s="282"/>
      <c r="R133" s="281"/>
      <c r="S133" s="150"/>
      <c r="T133" s="228"/>
      <c r="U133" s="278"/>
      <c r="V133" s="278"/>
      <c r="W133" s="295"/>
      <c r="X133" s="295"/>
      <c r="Y133" s="295"/>
      <c r="Z133" s="279"/>
      <c r="AA133" s="280"/>
      <c r="AB133" s="275"/>
      <c r="AC133" s="228"/>
      <c r="AD133" s="275" t="str">
        <f>IFERROR(VLOOKUP(AC133,'Fórmulas '!$E$5:$F$9,2,),"")</f>
        <v/>
      </c>
      <c r="AE133" s="228" t="str">
        <f>IFERROR(VLOOKUP(CONCATENATE(AB133,AD133),'Fórmulas '!$J$5:$K$29,2),"")</f>
        <v/>
      </c>
      <c r="AF133" s="228"/>
      <c r="AG133" s="228"/>
      <c r="AH133" s="228"/>
      <c r="AI133" s="228"/>
      <c r="AJ133" s="228"/>
      <c r="AK133" s="228"/>
      <c r="AL133" s="228"/>
      <c r="AM133" s="228"/>
      <c r="AN133" s="228"/>
      <c r="AO133" s="228"/>
      <c r="AP133" s="228"/>
      <c r="AQ133" s="228"/>
      <c r="AR133" s="301"/>
      <c r="AS133" s="254"/>
    </row>
    <row r="134" spans="1:45" s="1" customFormat="1" ht="24" customHeight="1">
      <c r="A134" s="150"/>
      <c r="B134" s="224"/>
      <c r="C134" s="272"/>
      <c r="D134" s="224"/>
      <c r="E134" s="244"/>
      <c r="F134" s="272"/>
      <c r="G134" s="277"/>
      <c r="H134" s="277"/>
      <c r="I134" s="277"/>
      <c r="J134" s="228"/>
      <c r="K134" s="275"/>
      <c r="L134" s="228"/>
      <c r="M134" s="275"/>
      <c r="N134" s="285"/>
      <c r="O134" s="300"/>
      <c r="P134" s="267"/>
      <c r="Q134" s="228"/>
      <c r="R134" s="302"/>
      <c r="S134" s="150"/>
      <c r="T134" s="228"/>
      <c r="U134" s="278"/>
      <c r="V134" s="278"/>
      <c r="W134" s="295"/>
      <c r="X134" s="295"/>
      <c r="Y134" s="295"/>
      <c r="Z134" s="279"/>
      <c r="AA134" s="280"/>
      <c r="AB134" s="275"/>
      <c r="AC134" s="228"/>
      <c r="AD134" s="275" t="str">
        <f>IFERROR(VLOOKUP(AC134,'Fórmulas '!$E$5:$F$9,2,),"")</f>
        <v/>
      </c>
      <c r="AE134" s="228" t="str">
        <f>IFERROR(VLOOKUP(CONCATENATE(AB134,AD134),'Fórmulas '!$J$5:$K$29,2),"")</f>
        <v/>
      </c>
      <c r="AF134" s="228"/>
      <c r="AG134" s="228"/>
      <c r="AH134" s="228"/>
      <c r="AI134" s="228"/>
      <c r="AJ134" s="228"/>
      <c r="AK134" s="228"/>
      <c r="AL134" s="228"/>
      <c r="AM134" s="228"/>
      <c r="AN134" s="228"/>
      <c r="AO134" s="228"/>
      <c r="AP134" s="228"/>
      <c r="AQ134" s="228"/>
      <c r="AR134" s="301"/>
      <c r="AS134" s="254"/>
    </row>
    <row r="135" spans="1:45" s="1" customFormat="1" ht="24" customHeight="1">
      <c r="A135" s="150"/>
      <c r="B135" s="224"/>
      <c r="C135" s="272"/>
      <c r="D135" s="224"/>
      <c r="E135" s="303"/>
      <c r="F135" s="304"/>
      <c r="G135" s="305"/>
      <c r="H135" s="305"/>
      <c r="I135" s="306"/>
      <c r="J135" s="228"/>
      <c r="K135" s="275"/>
      <c r="L135" s="228"/>
      <c r="M135" s="275"/>
      <c r="N135" s="285"/>
      <c r="O135" s="300"/>
      <c r="P135" s="291"/>
      <c r="Q135" s="284"/>
      <c r="R135" s="291"/>
      <c r="S135" s="150"/>
      <c r="T135" s="228"/>
      <c r="U135" s="278"/>
      <c r="V135" s="278"/>
      <c r="W135" s="295"/>
      <c r="X135" s="295"/>
      <c r="Y135" s="295"/>
      <c r="Z135" s="279"/>
      <c r="AA135" s="280"/>
      <c r="AB135" s="275"/>
      <c r="AC135" s="228"/>
      <c r="AD135" s="275" t="str">
        <f>IFERROR(VLOOKUP(AC135,'Fórmulas '!$E$5:$F$9,2,),"")</f>
        <v/>
      </c>
      <c r="AE135" s="228" t="str">
        <f>IFERROR(VLOOKUP(CONCATENATE(AB135,AD135),'Fórmulas '!$J$5:$K$29,2),"")</f>
        <v/>
      </c>
      <c r="AF135" s="228"/>
      <c r="AG135" s="228"/>
      <c r="AH135" s="228"/>
      <c r="AI135" s="228"/>
      <c r="AJ135" s="228"/>
      <c r="AK135" s="228"/>
      <c r="AL135" s="228"/>
      <c r="AM135" s="228"/>
      <c r="AN135" s="228"/>
      <c r="AO135" s="228"/>
      <c r="AP135" s="228"/>
      <c r="AQ135" s="228"/>
      <c r="AR135" s="301"/>
      <c r="AS135" s="254"/>
    </row>
    <row r="136" spans="1:45" s="1" customFormat="1" ht="24" customHeight="1">
      <c r="A136" s="150"/>
      <c r="B136" s="224"/>
      <c r="C136" s="272"/>
      <c r="D136" s="224"/>
      <c r="E136" s="244"/>
      <c r="F136" s="272"/>
      <c r="G136" s="277"/>
      <c r="H136" s="277"/>
      <c r="I136" s="273"/>
      <c r="J136" s="228"/>
      <c r="K136" s="275"/>
      <c r="L136" s="228"/>
      <c r="M136" s="275"/>
      <c r="N136" s="285"/>
      <c r="O136" s="300"/>
      <c r="P136" s="267"/>
      <c r="Q136" s="282"/>
      <c r="R136" s="281"/>
      <c r="S136" s="150"/>
      <c r="T136" s="228"/>
      <c r="U136" s="278"/>
      <c r="V136" s="278"/>
      <c r="W136" s="295"/>
      <c r="X136" s="295"/>
      <c r="Y136" s="295"/>
      <c r="Z136" s="279"/>
      <c r="AA136" s="280"/>
      <c r="AB136" s="275"/>
      <c r="AC136" s="228"/>
      <c r="AD136" s="275" t="str">
        <f>IFERROR(VLOOKUP(AC136,'Fórmulas '!$E$5:$F$9,2,),"")</f>
        <v/>
      </c>
      <c r="AE136" s="228" t="str">
        <f>IFERROR(VLOOKUP(CONCATENATE(AB136,AD136),'Fórmulas '!$J$5:$K$29,2),"")</f>
        <v/>
      </c>
      <c r="AF136" s="228"/>
      <c r="AG136" s="228"/>
      <c r="AH136" s="228"/>
      <c r="AI136" s="228"/>
      <c r="AJ136" s="228"/>
      <c r="AK136" s="228"/>
      <c r="AL136" s="228"/>
      <c r="AM136" s="228"/>
      <c r="AN136" s="228"/>
      <c r="AO136" s="228"/>
      <c r="AP136" s="228"/>
      <c r="AQ136" s="228"/>
      <c r="AR136" s="301"/>
      <c r="AS136" s="254"/>
    </row>
    <row r="137" spans="1:45" s="1" customFormat="1" ht="24" customHeight="1">
      <c r="A137" s="150"/>
      <c r="B137" s="224"/>
      <c r="C137" s="272"/>
      <c r="D137" s="224"/>
      <c r="E137" s="244"/>
      <c r="F137" s="268"/>
      <c r="G137" s="268"/>
      <c r="H137" s="268"/>
      <c r="I137" s="268"/>
      <c r="J137" s="228"/>
      <c r="K137" s="275"/>
      <c r="L137" s="228"/>
      <c r="M137" s="275"/>
      <c r="N137" s="285"/>
      <c r="O137" s="300"/>
      <c r="P137" s="268"/>
      <c r="Q137" s="269"/>
      <c r="R137" s="270"/>
      <c r="S137" s="150"/>
      <c r="T137" s="228"/>
      <c r="U137" s="278"/>
      <c r="V137" s="278"/>
      <c r="W137" s="295"/>
      <c r="X137" s="295"/>
      <c r="Y137" s="295"/>
      <c r="Z137" s="279"/>
      <c r="AA137" s="280"/>
      <c r="AB137" s="275"/>
      <c r="AC137" s="228"/>
      <c r="AD137" s="275" t="str">
        <f>IFERROR(VLOOKUP(AC137,'Fórmulas '!$E$5:$F$9,2,),"")</f>
        <v/>
      </c>
      <c r="AE137" s="228" t="str">
        <f>IFERROR(VLOOKUP(CONCATENATE(AB137,AD137),'Fórmulas '!$J$5:$K$29,2),"")</f>
        <v/>
      </c>
      <c r="AF137" s="228"/>
      <c r="AG137" s="228"/>
      <c r="AH137" s="228"/>
      <c r="AI137" s="228"/>
      <c r="AJ137" s="228"/>
      <c r="AK137" s="228"/>
      <c r="AL137" s="228"/>
      <c r="AM137" s="228"/>
      <c r="AN137" s="228"/>
      <c r="AO137" s="228"/>
      <c r="AP137" s="228"/>
      <c r="AQ137" s="228"/>
      <c r="AR137" s="301"/>
      <c r="AS137" s="254"/>
    </row>
    <row r="138" spans="1:45" s="1" customFormat="1" ht="24" customHeight="1">
      <c r="K138" s="147"/>
      <c r="M138" s="147"/>
      <c r="O138" s="147"/>
      <c r="Q138" s="145"/>
      <c r="R138" s="146"/>
      <c r="AG138" s="145"/>
    </row>
    <row r="139" spans="1:45" s="1" customFormat="1" ht="24" customHeight="1">
      <c r="K139" s="147"/>
      <c r="M139" s="147"/>
      <c r="O139" s="147"/>
      <c r="Q139" s="145"/>
      <c r="R139" s="146"/>
      <c r="AG139" s="145"/>
    </row>
    <row r="140" spans="1:45" s="1" customFormat="1" ht="24" customHeight="1">
      <c r="K140" s="147"/>
      <c r="M140" s="147"/>
      <c r="O140" s="147"/>
      <c r="Q140" s="145"/>
      <c r="R140" s="146"/>
      <c r="AG140" s="145"/>
    </row>
    <row r="141" spans="1:45" s="1" customFormat="1" ht="24" customHeight="1">
      <c r="K141" s="147"/>
      <c r="M141" s="147"/>
      <c r="O141" s="147"/>
      <c r="Q141" s="145"/>
      <c r="R141" s="146"/>
      <c r="AG141" s="145"/>
    </row>
    <row r="142" spans="1:45" s="1" customFormat="1" ht="24" customHeight="1">
      <c r="K142" s="147"/>
      <c r="M142" s="147"/>
      <c r="O142" s="147"/>
      <c r="Q142" s="145"/>
      <c r="R142" s="146"/>
      <c r="AG142" s="145"/>
    </row>
    <row r="143" spans="1:45" s="1" customFormat="1" ht="24" customHeight="1">
      <c r="K143" s="147"/>
      <c r="M143" s="147"/>
      <c r="O143" s="147"/>
      <c r="Q143" s="145"/>
      <c r="R143" s="146"/>
      <c r="AG143" s="145"/>
    </row>
    <row r="144" spans="1:45" s="1" customFormat="1" ht="24" customHeight="1">
      <c r="K144" s="147"/>
      <c r="M144" s="147"/>
      <c r="O144" s="147"/>
      <c r="Q144" s="145"/>
      <c r="R144" s="146"/>
      <c r="AG144" s="145"/>
    </row>
    <row r="145" spans="11:33" s="1" customFormat="1" ht="24" customHeight="1">
      <c r="K145" s="147"/>
      <c r="M145" s="147"/>
      <c r="O145" s="147"/>
      <c r="Q145" s="145"/>
      <c r="R145" s="146"/>
      <c r="AG145" s="145"/>
    </row>
    <row r="146" spans="11:33" s="1" customFormat="1" ht="24" customHeight="1">
      <c r="K146" s="147"/>
      <c r="M146" s="147"/>
      <c r="O146" s="147"/>
      <c r="Q146" s="145"/>
      <c r="R146" s="146"/>
      <c r="AG146" s="145"/>
    </row>
    <row r="147" spans="11:33" s="1" customFormat="1" ht="24" customHeight="1">
      <c r="K147" s="147"/>
      <c r="M147" s="147"/>
      <c r="O147" s="147"/>
      <c r="Q147" s="145"/>
      <c r="R147" s="146"/>
      <c r="AG147" s="145"/>
    </row>
    <row r="148" spans="11:33" s="1" customFormat="1" ht="24" customHeight="1">
      <c r="K148" s="147"/>
      <c r="M148" s="147"/>
      <c r="O148" s="147"/>
      <c r="Q148" s="145"/>
      <c r="R148" s="146"/>
      <c r="AG148" s="145"/>
    </row>
    <row r="149" spans="11:33" s="1" customFormat="1" ht="24" customHeight="1">
      <c r="K149" s="147"/>
      <c r="M149" s="147"/>
      <c r="O149" s="147"/>
      <c r="Q149" s="145"/>
      <c r="R149" s="146"/>
      <c r="AG149" s="145"/>
    </row>
    <row r="150" spans="11:33" s="1" customFormat="1" ht="24" customHeight="1">
      <c r="K150" s="147"/>
      <c r="M150" s="147"/>
      <c r="O150" s="147"/>
      <c r="Q150" s="145"/>
      <c r="R150" s="146"/>
      <c r="AG150" s="145"/>
    </row>
    <row r="151" spans="11:33" s="1" customFormat="1" ht="24" customHeight="1">
      <c r="K151" s="147"/>
      <c r="M151" s="147"/>
      <c r="O151" s="147"/>
      <c r="Q151" s="145"/>
      <c r="R151" s="146"/>
      <c r="AG151" s="145"/>
    </row>
    <row r="152" spans="11:33" s="1" customFormat="1" ht="24" customHeight="1">
      <c r="K152" s="147"/>
      <c r="M152" s="147"/>
      <c r="O152" s="147"/>
      <c r="Q152" s="145"/>
      <c r="R152" s="146"/>
      <c r="AG152" s="145"/>
    </row>
    <row r="153" spans="11:33" s="1" customFormat="1" ht="24" customHeight="1">
      <c r="K153" s="147"/>
      <c r="M153" s="147"/>
      <c r="O153" s="147"/>
      <c r="Q153" s="145"/>
      <c r="R153" s="146"/>
      <c r="AG153" s="145"/>
    </row>
    <row r="154" spans="11:33" s="1" customFormat="1" ht="24" customHeight="1">
      <c r="K154" s="147"/>
      <c r="M154" s="147"/>
      <c r="O154" s="147"/>
      <c r="Q154" s="145"/>
      <c r="R154" s="146"/>
      <c r="AG154" s="145"/>
    </row>
    <row r="155" spans="11:33" s="1" customFormat="1" ht="24" customHeight="1">
      <c r="K155" s="147"/>
      <c r="M155" s="147"/>
      <c r="O155" s="147"/>
      <c r="Q155" s="145"/>
      <c r="R155" s="146"/>
      <c r="AG155" s="145"/>
    </row>
    <row r="156" spans="11:33" s="1" customFormat="1" ht="24" customHeight="1">
      <c r="K156" s="147"/>
      <c r="M156" s="147"/>
      <c r="O156" s="147"/>
      <c r="Q156" s="145"/>
      <c r="R156" s="146"/>
      <c r="AG156" s="145"/>
    </row>
    <row r="157" spans="11:33" s="1" customFormat="1" ht="24" customHeight="1">
      <c r="K157" s="147"/>
      <c r="M157" s="147"/>
      <c r="O157" s="147"/>
      <c r="Q157" s="145"/>
      <c r="R157" s="146"/>
      <c r="AG157" s="145"/>
    </row>
    <row r="158" spans="11:33" s="1" customFormat="1" ht="24" customHeight="1">
      <c r="K158" s="147"/>
      <c r="M158" s="147"/>
      <c r="O158" s="147"/>
      <c r="Q158" s="145"/>
      <c r="R158" s="146"/>
      <c r="AG158" s="145"/>
    </row>
    <row r="159" spans="11:33" s="1" customFormat="1" ht="24" customHeight="1">
      <c r="K159" s="147"/>
      <c r="M159" s="147"/>
      <c r="O159" s="147"/>
      <c r="Q159" s="145"/>
      <c r="R159" s="146"/>
      <c r="AG159" s="145"/>
    </row>
    <row r="160" spans="11:33" s="1" customFormat="1" ht="24" customHeight="1">
      <c r="K160" s="147"/>
      <c r="M160" s="147"/>
      <c r="O160" s="147"/>
      <c r="Q160" s="145"/>
      <c r="R160" s="146"/>
      <c r="AG160" s="145"/>
    </row>
    <row r="161" spans="11:33" s="1" customFormat="1" ht="24" customHeight="1">
      <c r="K161" s="147"/>
      <c r="M161" s="147"/>
      <c r="O161" s="147"/>
      <c r="Q161" s="145"/>
      <c r="R161" s="146"/>
      <c r="AG161" s="145"/>
    </row>
    <row r="162" spans="11:33" s="1" customFormat="1" ht="24" customHeight="1">
      <c r="K162" s="147"/>
      <c r="M162" s="147"/>
      <c r="O162" s="147"/>
      <c r="Q162" s="145"/>
      <c r="R162" s="146"/>
      <c r="AG162" s="145"/>
    </row>
    <row r="163" spans="11:33" s="1" customFormat="1" ht="24" customHeight="1">
      <c r="K163" s="147"/>
      <c r="M163" s="147"/>
      <c r="O163" s="147"/>
      <c r="Q163" s="145"/>
      <c r="R163" s="146"/>
      <c r="AG163" s="145"/>
    </row>
    <row r="164" spans="11:33" s="1" customFormat="1" ht="24" customHeight="1">
      <c r="K164" s="147"/>
      <c r="M164" s="147"/>
      <c r="O164" s="147"/>
      <c r="Q164" s="145"/>
      <c r="R164" s="146"/>
      <c r="AG164" s="145"/>
    </row>
    <row r="165" spans="11:33" s="1" customFormat="1" ht="24" customHeight="1">
      <c r="K165" s="147"/>
      <c r="M165" s="147"/>
      <c r="O165" s="147"/>
      <c r="Q165" s="145"/>
      <c r="R165" s="146"/>
      <c r="AG165" s="145"/>
    </row>
    <row r="166" spans="11:33" s="1" customFormat="1" ht="24" customHeight="1">
      <c r="K166" s="147"/>
      <c r="M166" s="147"/>
      <c r="O166" s="147"/>
      <c r="Q166" s="145"/>
      <c r="R166" s="146"/>
      <c r="AG166" s="145"/>
    </row>
    <row r="167" spans="11:33" s="1" customFormat="1" ht="24" customHeight="1">
      <c r="K167" s="147"/>
      <c r="M167" s="147"/>
      <c r="O167" s="147"/>
      <c r="Q167" s="145"/>
      <c r="R167" s="146"/>
      <c r="AG167" s="145"/>
    </row>
    <row r="168" spans="11:33" s="1" customFormat="1" ht="24" customHeight="1">
      <c r="K168" s="147"/>
      <c r="M168" s="147"/>
      <c r="O168" s="147"/>
      <c r="Q168" s="145"/>
      <c r="R168" s="146"/>
      <c r="AG168" s="145"/>
    </row>
    <row r="169" spans="11:33" s="1" customFormat="1" ht="24" customHeight="1">
      <c r="K169" s="147"/>
      <c r="M169" s="147"/>
      <c r="O169" s="147"/>
      <c r="Q169" s="145"/>
      <c r="R169" s="146"/>
      <c r="AG169" s="145"/>
    </row>
    <row r="170" spans="11:33" s="1" customFormat="1" ht="24" customHeight="1">
      <c r="K170" s="147"/>
      <c r="M170" s="147"/>
      <c r="O170" s="147"/>
      <c r="Q170" s="145"/>
      <c r="R170" s="146"/>
      <c r="AG170" s="145"/>
    </row>
    <row r="171" spans="11:33" s="1" customFormat="1" ht="24" customHeight="1">
      <c r="K171" s="147"/>
      <c r="M171" s="147"/>
      <c r="O171" s="147"/>
      <c r="Q171" s="145"/>
      <c r="R171" s="146"/>
      <c r="AG171" s="145"/>
    </row>
    <row r="172" spans="11:33" s="1" customFormat="1" ht="24" customHeight="1">
      <c r="K172" s="147"/>
      <c r="M172" s="147"/>
      <c r="O172" s="147"/>
      <c r="Q172" s="145"/>
      <c r="R172" s="146"/>
      <c r="AG172" s="145"/>
    </row>
    <row r="173" spans="11:33" s="1" customFormat="1" ht="24" customHeight="1">
      <c r="K173" s="147"/>
      <c r="M173" s="147"/>
      <c r="O173" s="147"/>
      <c r="Q173" s="145"/>
      <c r="R173" s="146"/>
      <c r="AG173" s="145"/>
    </row>
    <row r="174" spans="11:33" s="1" customFormat="1" ht="24" customHeight="1">
      <c r="K174" s="147"/>
      <c r="M174" s="147"/>
      <c r="O174" s="147"/>
      <c r="Q174" s="145"/>
      <c r="R174" s="146"/>
      <c r="AG174" s="145"/>
    </row>
    <row r="175" spans="11:33" s="1" customFormat="1" ht="24" customHeight="1">
      <c r="K175" s="147"/>
      <c r="M175" s="147"/>
      <c r="O175" s="147"/>
      <c r="Q175" s="145"/>
      <c r="R175" s="146"/>
      <c r="AG175" s="145"/>
    </row>
    <row r="176" spans="11:33" s="1" customFormat="1" ht="24" customHeight="1">
      <c r="K176" s="147"/>
      <c r="M176" s="147"/>
      <c r="O176" s="147"/>
      <c r="Q176" s="145"/>
      <c r="R176" s="146"/>
      <c r="AG176" s="145"/>
    </row>
    <row r="177" spans="11:33" s="1" customFormat="1" ht="24" customHeight="1">
      <c r="K177" s="147"/>
      <c r="M177" s="147"/>
      <c r="O177" s="147"/>
      <c r="Q177" s="145"/>
      <c r="R177" s="146"/>
      <c r="AG177" s="145"/>
    </row>
    <row r="178" spans="11:33" s="1" customFormat="1" ht="24" customHeight="1">
      <c r="K178" s="147"/>
      <c r="M178" s="147"/>
      <c r="O178" s="147"/>
      <c r="Q178" s="145"/>
      <c r="R178" s="146"/>
      <c r="AG178" s="145"/>
    </row>
    <row r="179" spans="11:33" s="1" customFormat="1" ht="24" customHeight="1">
      <c r="K179" s="147"/>
      <c r="M179" s="147"/>
      <c r="O179" s="147"/>
      <c r="Q179" s="145"/>
      <c r="R179" s="146"/>
      <c r="AG179" s="145"/>
    </row>
    <row r="180" spans="11:33" s="1" customFormat="1" ht="24" customHeight="1">
      <c r="K180" s="147"/>
      <c r="M180" s="147"/>
      <c r="O180" s="147"/>
      <c r="Q180" s="145"/>
      <c r="R180" s="146"/>
      <c r="AG180" s="145"/>
    </row>
    <row r="181" spans="11:33" s="1" customFormat="1" ht="24" customHeight="1">
      <c r="K181" s="147"/>
      <c r="M181" s="147"/>
      <c r="O181" s="147"/>
      <c r="Q181" s="145"/>
      <c r="R181" s="146"/>
      <c r="AG181" s="145"/>
    </row>
    <row r="182" spans="11:33" s="1" customFormat="1" ht="24" customHeight="1">
      <c r="K182" s="147"/>
      <c r="M182" s="147"/>
      <c r="O182" s="147"/>
      <c r="Q182" s="145"/>
      <c r="R182" s="146"/>
      <c r="AG182" s="145"/>
    </row>
    <row r="183" spans="11:33" s="1" customFormat="1" ht="24" customHeight="1">
      <c r="K183" s="147"/>
      <c r="M183" s="147"/>
      <c r="O183" s="147"/>
      <c r="Q183" s="145"/>
      <c r="R183" s="146"/>
      <c r="AG183" s="145"/>
    </row>
    <row r="184" spans="11:33" s="1" customFormat="1" ht="24" customHeight="1">
      <c r="K184" s="147"/>
      <c r="M184" s="147"/>
      <c r="O184" s="147"/>
      <c r="Q184" s="145"/>
      <c r="R184" s="146"/>
      <c r="AG184" s="145"/>
    </row>
    <row r="185" spans="11:33" s="1" customFormat="1" ht="24" customHeight="1">
      <c r="K185" s="147"/>
      <c r="M185" s="147"/>
      <c r="O185" s="147"/>
      <c r="Q185" s="145"/>
      <c r="R185" s="146"/>
      <c r="AG185" s="145"/>
    </row>
    <row r="186" spans="11:33" s="1" customFormat="1" ht="24" customHeight="1">
      <c r="K186" s="147"/>
      <c r="M186" s="147"/>
      <c r="O186" s="147"/>
      <c r="Q186" s="145"/>
      <c r="R186" s="146"/>
      <c r="AG186" s="145"/>
    </row>
    <row r="187" spans="11:33" s="1" customFormat="1" ht="24" customHeight="1">
      <c r="K187" s="147"/>
      <c r="M187" s="147"/>
      <c r="O187" s="147"/>
      <c r="Q187" s="145"/>
      <c r="R187" s="146"/>
      <c r="AG187" s="145"/>
    </row>
    <row r="188" spans="11:33" s="1" customFormat="1" ht="24" customHeight="1">
      <c r="K188" s="147"/>
      <c r="M188" s="147"/>
      <c r="O188" s="147"/>
      <c r="Q188" s="145"/>
      <c r="R188" s="146"/>
      <c r="AG188" s="145"/>
    </row>
    <row r="189" spans="11:33" s="1" customFormat="1" ht="24" customHeight="1">
      <c r="K189" s="147"/>
      <c r="M189" s="147"/>
      <c r="O189" s="147"/>
      <c r="Q189" s="145"/>
      <c r="R189" s="146"/>
      <c r="AG189" s="145"/>
    </row>
    <row r="190" spans="11:33" s="1" customFormat="1" ht="24" customHeight="1">
      <c r="K190" s="147"/>
      <c r="M190" s="147"/>
      <c r="O190" s="147"/>
      <c r="Q190" s="145"/>
      <c r="R190" s="146"/>
      <c r="AG190" s="145"/>
    </row>
    <row r="191" spans="11:33" s="1" customFormat="1" ht="24" customHeight="1">
      <c r="K191" s="147"/>
      <c r="M191" s="147"/>
      <c r="O191" s="147"/>
      <c r="Q191" s="145"/>
      <c r="R191" s="146"/>
      <c r="AG191" s="145"/>
    </row>
    <row r="192" spans="11:33" s="1" customFormat="1" ht="24" customHeight="1">
      <c r="K192" s="147"/>
      <c r="M192" s="147"/>
      <c r="O192" s="147"/>
      <c r="Q192" s="145"/>
      <c r="R192" s="146"/>
      <c r="AG192" s="145"/>
    </row>
    <row r="193" spans="11:33" s="1" customFormat="1" ht="24" customHeight="1">
      <c r="K193" s="147"/>
      <c r="M193" s="147"/>
      <c r="O193" s="147"/>
      <c r="Q193" s="145"/>
      <c r="R193" s="146"/>
      <c r="AG193" s="145"/>
    </row>
    <row r="194" spans="11:33" s="1" customFormat="1" ht="24" customHeight="1">
      <c r="K194" s="147"/>
      <c r="M194" s="147"/>
      <c r="O194" s="147"/>
      <c r="Q194" s="145"/>
      <c r="R194" s="146"/>
      <c r="AG194" s="145"/>
    </row>
    <row r="195" spans="11:33" s="1" customFormat="1" ht="24" customHeight="1">
      <c r="K195" s="147"/>
      <c r="M195" s="147"/>
      <c r="O195" s="147"/>
      <c r="Q195" s="145"/>
      <c r="R195" s="146"/>
      <c r="AG195" s="145"/>
    </row>
    <row r="196" spans="11:33" s="1" customFormat="1" ht="24" customHeight="1">
      <c r="K196" s="147"/>
      <c r="M196" s="147"/>
      <c r="O196" s="147"/>
      <c r="Q196" s="145"/>
      <c r="R196" s="146"/>
      <c r="AG196" s="145"/>
    </row>
    <row r="197" spans="11:33" s="1" customFormat="1" ht="24" customHeight="1">
      <c r="K197" s="147"/>
      <c r="M197" s="147"/>
      <c r="O197" s="147"/>
      <c r="Q197" s="145"/>
      <c r="R197" s="146"/>
      <c r="AG197" s="145"/>
    </row>
    <row r="198" spans="11:33" s="1" customFormat="1" ht="24" customHeight="1">
      <c r="K198" s="147"/>
      <c r="M198" s="147"/>
      <c r="O198" s="147"/>
      <c r="Q198" s="145"/>
      <c r="R198" s="146"/>
      <c r="AG198" s="145"/>
    </row>
    <row r="199" spans="11:33" s="1" customFormat="1" ht="24" customHeight="1">
      <c r="K199" s="147"/>
      <c r="M199" s="147"/>
      <c r="O199" s="147"/>
      <c r="Q199" s="145"/>
      <c r="R199" s="146"/>
      <c r="AG199" s="145"/>
    </row>
    <row r="200" spans="11:33" s="1" customFormat="1" ht="24" customHeight="1">
      <c r="K200" s="147"/>
      <c r="M200" s="147"/>
      <c r="O200" s="147"/>
      <c r="Q200" s="145"/>
      <c r="R200" s="146"/>
      <c r="AG200" s="145"/>
    </row>
    <row r="201" spans="11:33" s="1" customFormat="1" ht="24" customHeight="1">
      <c r="K201" s="147"/>
      <c r="M201" s="147"/>
      <c r="O201" s="147"/>
      <c r="Q201" s="145"/>
      <c r="R201" s="146"/>
      <c r="AG201" s="145"/>
    </row>
    <row r="202" spans="11:33" s="1" customFormat="1" ht="24" customHeight="1">
      <c r="K202" s="147"/>
      <c r="M202" s="147"/>
      <c r="O202" s="147"/>
      <c r="Q202" s="145"/>
      <c r="R202" s="146"/>
      <c r="AG202" s="145"/>
    </row>
    <row r="203" spans="11:33" s="1" customFormat="1" ht="24" customHeight="1">
      <c r="K203" s="147"/>
      <c r="M203" s="147"/>
      <c r="O203" s="147"/>
      <c r="Q203" s="145"/>
      <c r="R203" s="146"/>
      <c r="AG203" s="145"/>
    </row>
    <row r="204" spans="11:33" s="1" customFormat="1" ht="24" customHeight="1">
      <c r="K204" s="147"/>
      <c r="M204" s="147"/>
      <c r="O204" s="147"/>
      <c r="Q204" s="145"/>
      <c r="R204" s="146"/>
      <c r="AG204" s="145"/>
    </row>
    <row r="205" spans="11:33" s="1" customFormat="1" ht="24" customHeight="1">
      <c r="K205" s="147"/>
      <c r="M205" s="147"/>
      <c r="O205" s="147"/>
      <c r="Q205" s="145"/>
      <c r="R205" s="146"/>
      <c r="AG205" s="145"/>
    </row>
    <row r="206" spans="11:33" s="1" customFormat="1" ht="24" customHeight="1">
      <c r="K206" s="147"/>
      <c r="M206" s="147"/>
      <c r="O206" s="147"/>
      <c r="Q206" s="145"/>
      <c r="R206" s="146"/>
      <c r="AG206" s="145"/>
    </row>
    <row r="207" spans="11:33" s="1" customFormat="1" ht="24" customHeight="1">
      <c r="K207" s="147"/>
      <c r="M207" s="147"/>
      <c r="O207" s="147"/>
      <c r="Q207" s="145"/>
      <c r="R207" s="146"/>
      <c r="AG207" s="145"/>
    </row>
    <row r="208" spans="11:33" s="1" customFormat="1" ht="24" customHeight="1">
      <c r="K208" s="147"/>
      <c r="M208" s="147"/>
      <c r="O208" s="147"/>
      <c r="Q208" s="145"/>
      <c r="R208" s="146"/>
      <c r="AG208" s="145"/>
    </row>
    <row r="209" spans="11:33" s="1" customFormat="1" ht="24" customHeight="1">
      <c r="K209" s="147"/>
      <c r="M209" s="147"/>
      <c r="O209" s="147"/>
      <c r="Q209" s="145"/>
      <c r="R209" s="146"/>
      <c r="AG209" s="145"/>
    </row>
    <row r="210" spans="11:33" s="1" customFormat="1" ht="24" customHeight="1">
      <c r="K210" s="147"/>
      <c r="M210" s="147"/>
      <c r="O210" s="147"/>
      <c r="Q210" s="145"/>
      <c r="R210" s="146"/>
      <c r="AG210" s="145"/>
    </row>
    <row r="211" spans="11:33" s="1" customFormat="1" ht="24" customHeight="1">
      <c r="K211" s="147"/>
      <c r="M211" s="147"/>
      <c r="O211" s="147"/>
      <c r="Q211" s="145"/>
      <c r="R211" s="146"/>
      <c r="AG211" s="145"/>
    </row>
    <row r="212" spans="11:33" s="1" customFormat="1" ht="24" customHeight="1">
      <c r="K212" s="147"/>
      <c r="M212" s="147"/>
      <c r="O212" s="147"/>
      <c r="Q212" s="145"/>
      <c r="R212" s="146"/>
      <c r="AG212" s="145"/>
    </row>
    <row r="213" spans="11:33" s="1" customFormat="1" ht="24" customHeight="1">
      <c r="K213" s="147"/>
      <c r="M213" s="147"/>
      <c r="O213" s="147"/>
      <c r="Q213" s="145"/>
      <c r="R213" s="146"/>
      <c r="AG213" s="145"/>
    </row>
    <row r="214" spans="11:33" s="1" customFormat="1" ht="24" customHeight="1">
      <c r="K214" s="147"/>
      <c r="M214" s="147"/>
      <c r="O214" s="147"/>
      <c r="Q214" s="145"/>
      <c r="R214" s="146"/>
      <c r="AG214" s="145"/>
    </row>
    <row r="215" spans="11:33" s="1" customFormat="1" ht="24" customHeight="1">
      <c r="K215" s="147"/>
      <c r="M215" s="147"/>
      <c r="O215" s="147"/>
      <c r="Q215" s="145"/>
      <c r="R215" s="146"/>
      <c r="AG215" s="145"/>
    </row>
    <row r="216" spans="11:33" s="1" customFormat="1" ht="24" customHeight="1">
      <c r="K216" s="147"/>
      <c r="M216" s="147"/>
      <c r="O216" s="147"/>
      <c r="Q216" s="145"/>
      <c r="R216" s="146"/>
      <c r="AG216" s="145"/>
    </row>
    <row r="217" spans="11:33" s="1" customFormat="1" ht="24" customHeight="1">
      <c r="K217" s="147"/>
      <c r="M217" s="147"/>
      <c r="O217" s="147"/>
      <c r="Q217" s="145"/>
      <c r="R217" s="146"/>
      <c r="AG217" s="145"/>
    </row>
    <row r="218" spans="11:33" s="1" customFormat="1" ht="24" customHeight="1">
      <c r="K218" s="147"/>
      <c r="M218" s="147"/>
      <c r="O218" s="147"/>
      <c r="Q218" s="145"/>
      <c r="R218" s="146"/>
      <c r="AG218" s="145"/>
    </row>
    <row r="219" spans="11:33" s="1" customFormat="1" ht="24" customHeight="1">
      <c r="K219" s="147"/>
      <c r="M219" s="147"/>
      <c r="O219" s="147"/>
      <c r="Q219" s="145"/>
      <c r="R219" s="146"/>
      <c r="AG219" s="145"/>
    </row>
    <row r="220" spans="11:33" s="1" customFormat="1" ht="24" customHeight="1">
      <c r="K220" s="147"/>
      <c r="M220" s="147"/>
      <c r="O220" s="147"/>
      <c r="Q220" s="145"/>
      <c r="R220" s="146"/>
      <c r="AG220" s="145"/>
    </row>
    <row r="221" spans="11:33" s="1" customFormat="1" ht="24" customHeight="1">
      <c r="K221" s="147"/>
      <c r="M221" s="147"/>
      <c r="O221" s="147"/>
      <c r="Q221" s="145"/>
      <c r="R221" s="146"/>
      <c r="AG221" s="145"/>
    </row>
    <row r="222" spans="11:33" s="1" customFormat="1" ht="24" customHeight="1">
      <c r="K222" s="147"/>
      <c r="M222" s="147"/>
      <c r="O222" s="147"/>
      <c r="Q222" s="145"/>
      <c r="R222" s="146"/>
      <c r="AG222" s="145"/>
    </row>
    <row r="223" spans="11:33" s="1" customFormat="1" ht="24" customHeight="1">
      <c r="K223" s="147"/>
      <c r="M223" s="147"/>
      <c r="O223" s="147"/>
      <c r="Q223" s="145"/>
      <c r="R223" s="146"/>
      <c r="AG223" s="145"/>
    </row>
    <row r="224" spans="11:33" s="1" customFormat="1" ht="24" customHeight="1">
      <c r="K224" s="147"/>
      <c r="M224" s="147"/>
      <c r="O224" s="147"/>
      <c r="Q224" s="145"/>
      <c r="R224" s="146"/>
      <c r="AG224" s="145"/>
    </row>
    <row r="225" spans="11:33" s="1" customFormat="1" ht="24" customHeight="1">
      <c r="K225" s="147"/>
      <c r="M225" s="147"/>
      <c r="O225" s="147"/>
      <c r="Q225" s="145"/>
      <c r="R225" s="146"/>
      <c r="AG225" s="145"/>
    </row>
    <row r="226" spans="11:33" s="1" customFormat="1" ht="24" customHeight="1">
      <c r="K226" s="147"/>
      <c r="M226" s="147"/>
      <c r="O226" s="147"/>
      <c r="Q226" s="145"/>
      <c r="R226" s="146"/>
      <c r="AG226" s="145"/>
    </row>
    <row r="227" spans="11:33" s="1" customFormat="1" ht="24" customHeight="1">
      <c r="K227" s="147"/>
      <c r="M227" s="147"/>
      <c r="O227" s="147"/>
      <c r="Q227" s="145"/>
      <c r="R227" s="146"/>
      <c r="AG227" s="145"/>
    </row>
    <row r="228" spans="11:33" s="1" customFormat="1" ht="24" customHeight="1">
      <c r="K228" s="147"/>
      <c r="M228" s="147"/>
      <c r="O228" s="147"/>
      <c r="Q228" s="145"/>
      <c r="R228" s="146"/>
      <c r="AG228" s="145"/>
    </row>
    <row r="229" spans="11:33" s="1" customFormat="1" ht="24" customHeight="1">
      <c r="K229" s="147"/>
      <c r="M229" s="147"/>
      <c r="O229" s="147"/>
      <c r="Q229" s="145"/>
      <c r="R229" s="146"/>
      <c r="AG229" s="145"/>
    </row>
    <row r="230" spans="11:33" s="1" customFormat="1" ht="24" customHeight="1">
      <c r="K230" s="147"/>
      <c r="M230" s="147"/>
      <c r="O230" s="147"/>
      <c r="Q230" s="145"/>
      <c r="R230" s="146"/>
      <c r="AG230" s="145"/>
    </row>
    <row r="231" spans="11:33" s="1" customFormat="1" ht="24" customHeight="1">
      <c r="K231" s="147"/>
      <c r="M231" s="147"/>
      <c r="O231" s="147"/>
      <c r="Q231" s="145"/>
      <c r="R231" s="146"/>
      <c r="AG231" s="145"/>
    </row>
    <row r="232" spans="11:33" s="1" customFormat="1" ht="24" customHeight="1">
      <c r="K232" s="147"/>
      <c r="M232" s="147"/>
      <c r="O232" s="147"/>
      <c r="Q232" s="145"/>
      <c r="R232" s="146"/>
      <c r="AG232" s="145"/>
    </row>
    <row r="233" spans="11:33" s="1" customFormat="1" ht="24" customHeight="1">
      <c r="K233" s="147"/>
      <c r="M233" s="147"/>
      <c r="O233" s="147"/>
      <c r="Q233" s="145"/>
      <c r="R233" s="146"/>
      <c r="AG233" s="145"/>
    </row>
    <row r="234" spans="11:33" s="1" customFormat="1" ht="24" customHeight="1">
      <c r="K234" s="147"/>
      <c r="M234" s="147"/>
      <c r="O234" s="147"/>
      <c r="Q234" s="145"/>
      <c r="R234" s="146"/>
      <c r="AG234" s="145"/>
    </row>
    <row r="235" spans="11:33" s="1" customFormat="1" ht="24" customHeight="1">
      <c r="K235" s="147"/>
      <c r="M235" s="147"/>
      <c r="O235" s="147"/>
      <c r="Q235" s="145"/>
      <c r="R235" s="146"/>
      <c r="AG235" s="145"/>
    </row>
    <row r="236" spans="11:33" s="1" customFormat="1" ht="24" customHeight="1">
      <c r="K236" s="147"/>
      <c r="M236" s="147"/>
      <c r="O236" s="147"/>
      <c r="Q236" s="145"/>
      <c r="R236" s="146"/>
      <c r="AG236" s="145"/>
    </row>
    <row r="237" spans="11:33" s="1" customFormat="1" ht="24" customHeight="1">
      <c r="K237" s="147"/>
      <c r="M237" s="147"/>
      <c r="O237" s="147"/>
      <c r="Q237" s="145"/>
      <c r="R237" s="146"/>
      <c r="AG237" s="145"/>
    </row>
    <row r="238" spans="11:33" s="1" customFormat="1" ht="24" customHeight="1">
      <c r="K238" s="147"/>
      <c r="M238" s="147"/>
      <c r="O238" s="147"/>
      <c r="Q238" s="145"/>
      <c r="R238" s="146"/>
      <c r="AG238" s="145"/>
    </row>
    <row r="239" spans="11:33" s="1" customFormat="1" ht="24" customHeight="1">
      <c r="K239" s="147"/>
      <c r="M239" s="147"/>
      <c r="O239" s="147"/>
      <c r="Q239" s="145"/>
      <c r="R239" s="146"/>
      <c r="AG239" s="145"/>
    </row>
    <row r="240" spans="11:33" s="1" customFormat="1" ht="24" customHeight="1">
      <c r="K240" s="147"/>
      <c r="M240" s="147"/>
      <c r="O240" s="147"/>
      <c r="Q240" s="145"/>
      <c r="R240" s="146"/>
      <c r="AG240" s="145"/>
    </row>
    <row r="241" spans="11:33" s="1" customFormat="1" ht="24" customHeight="1">
      <c r="K241" s="147"/>
      <c r="M241" s="147"/>
      <c r="O241" s="147"/>
      <c r="Q241" s="145"/>
      <c r="R241" s="146"/>
      <c r="AG241" s="145"/>
    </row>
    <row r="242" spans="11:33" s="1" customFormat="1" ht="24" customHeight="1">
      <c r="K242" s="147"/>
      <c r="M242" s="147"/>
      <c r="O242" s="147"/>
      <c r="Q242" s="145"/>
      <c r="R242" s="146"/>
      <c r="AG242" s="145"/>
    </row>
    <row r="243" spans="11:33" s="1" customFormat="1" ht="24" customHeight="1">
      <c r="K243" s="147"/>
      <c r="M243" s="147"/>
      <c r="O243" s="147"/>
      <c r="Q243" s="145"/>
      <c r="R243" s="146"/>
      <c r="AG243" s="145"/>
    </row>
    <row r="244" spans="11:33" s="1" customFormat="1" ht="24" customHeight="1">
      <c r="K244" s="147"/>
      <c r="M244" s="147"/>
      <c r="O244" s="147"/>
      <c r="Q244" s="145"/>
      <c r="R244" s="146"/>
      <c r="AG244" s="145"/>
    </row>
    <row r="245" spans="11:33" s="1" customFormat="1" ht="24" customHeight="1">
      <c r="K245" s="147"/>
      <c r="M245" s="147"/>
      <c r="O245" s="147"/>
      <c r="Q245" s="145"/>
      <c r="R245" s="146"/>
      <c r="AG245" s="145"/>
    </row>
    <row r="246" spans="11:33" s="1" customFormat="1" ht="24" customHeight="1">
      <c r="K246" s="147"/>
      <c r="M246" s="147"/>
      <c r="O246" s="147"/>
      <c r="Q246" s="145"/>
      <c r="R246" s="146"/>
      <c r="AG246" s="145"/>
    </row>
    <row r="247" spans="11:33" s="1" customFormat="1" ht="24" customHeight="1">
      <c r="K247" s="147"/>
      <c r="M247" s="147"/>
      <c r="O247" s="147"/>
      <c r="Q247" s="145"/>
      <c r="R247" s="146"/>
      <c r="AG247" s="145"/>
    </row>
    <row r="248" spans="11:33" s="1" customFormat="1" ht="24" customHeight="1">
      <c r="K248" s="147"/>
      <c r="M248" s="147"/>
      <c r="O248" s="147"/>
      <c r="Q248" s="145"/>
      <c r="R248" s="146"/>
      <c r="AG248" s="145"/>
    </row>
    <row r="249" spans="11:33" s="1" customFormat="1" ht="24" customHeight="1">
      <c r="K249" s="147"/>
      <c r="M249" s="147"/>
      <c r="O249" s="147"/>
      <c r="Q249" s="145"/>
      <c r="R249" s="146"/>
      <c r="AG249" s="145"/>
    </row>
    <row r="250" spans="11:33" s="1" customFormat="1" ht="24" customHeight="1">
      <c r="K250" s="147"/>
      <c r="M250" s="147"/>
      <c r="O250" s="147"/>
      <c r="Q250" s="145"/>
      <c r="R250" s="146"/>
      <c r="AG250" s="145"/>
    </row>
    <row r="251" spans="11:33" s="1" customFormat="1" ht="24" customHeight="1">
      <c r="K251" s="147"/>
      <c r="M251" s="147"/>
      <c r="O251" s="147"/>
      <c r="Q251" s="145"/>
      <c r="R251" s="146"/>
      <c r="AG251" s="145"/>
    </row>
    <row r="252" spans="11:33" s="1" customFormat="1" ht="24" customHeight="1">
      <c r="K252" s="147"/>
      <c r="M252" s="147"/>
      <c r="O252" s="147"/>
      <c r="Q252" s="145"/>
      <c r="R252" s="146"/>
      <c r="AG252" s="145"/>
    </row>
    <row r="253" spans="11:33" s="1" customFormat="1" ht="24" customHeight="1">
      <c r="K253" s="147"/>
      <c r="M253" s="147"/>
      <c r="O253" s="147"/>
      <c r="Q253" s="145"/>
      <c r="R253" s="146"/>
      <c r="AG253" s="145"/>
    </row>
    <row r="254" spans="11:33" s="1" customFormat="1" ht="24" customHeight="1">
      <c r="K254" s="147"/>
      <c r="M254" s="147"/>
      <c r="O254" s="147"/>
      <c r="Q254" s="145"/>
      <c r="R254" s="146"/>
      <c r="AG254" s="145"/>
    </row>
    <row r="255" spans="11:33" s="1" customFormat="1" ht="24" customHeight="1">
      <c r="K255" s="147"/>
      <c r="M255" s="147"/>
      <c r="O255" s="147"/>
      <c r="Q255" s="145"/>
      <c r="R255" s="146"/>
      <c r="AG255" s="145"/>
    </row>
    <row r="256" spans="11:33" s="1" customFormat="1" ht="24" customHeight="1">
      <c r="K256" s="147"/>
      <c r="M256" s="147"/>
      <c r="O256" s="147"/>
      <c r="Q256" s="145"/>
      <c r="R256" s="146"/>
      <c r="AG256" s="145"/>
    </row>
    <row r="257" spans="11:33" s="1" customFormat="1" ht="24" customHeight="1">
      <c r="K257" s="147"/>
      <c r="M257" s="147"/>
      <c r="O257" s="147"/>
      <c r="Q257" s="145"/>
      <c r="R257" s="146"/>
      <c r="AG257" s="145"/>
    </row>
    <row r="258" spans="11:33" s="1" customFormat="1" ht="24" customHeight="1">
      <c r="K258" s="147"/>
      <c r="M258" s="147"/>
      <c r="O258" s="147"/>
      <c r="Q258" s="145"/>
      <c r="R258" s="146"/>
      <c r="AG258" s="145"/>
    </row>
    <row r="259" spans="11:33" s="1" customFormat="1" ht="24" customHeight="1">
      <c r="K259" s="147"/>
      <c r="M259" s="147"/>
      <c r="O259" s="147"/>
      <c r="Q259" s="145"/>
      <c r="R259" s="146"/>
      <c r="AG259" s="145"/>
    </row>
    <row r="260" spans="11:33" s="1" customFormat="1" ht="24" customHeight="1">
      <c r="K260" s="147"/>
      <c r="M260" s="147"/>
      <c r="O260" s="147"/>
      <c r="Q260" s="145"/>
      <c r="R260" s="146"/>
      <c r="AG260" s="145"/>
    </row>
    <row r="261" spans="11:33" s="1" customFormat="1" ht="24" customHeight="1">
      <c r="K261" s="147"/>
      <c r="M261" s="147"/>
      <c r="O261" s="147"/>
      <c r="Q261" s="145"/>
      <c r="R261" s="146"/>
      <c r="AG261" s="145"/>
    </row>
    <row r="262" spans="11:33" s="1" customFormat="1" ht="24" customHeight="1">
      <c r="K262" s="147"/>
      <c r="M262" s="147"/>
      <c r="O262" s="147"/>
      <c r="Q262" s="145"/>
      <c r="R262" s="146"/>
      <c r="AG262" s="145"/>
    </row>
    <row r="263" spans="11:33" s="1" customFormat="1" ht="24" customHeight="1">
      <c r="K263" s="147"/>
      <c r="M263" s="147"/>
      <c r="O263" s="147"/>
      <c r="Q263" s="145"/>
      <c r="R263" s="146"/>
      <c r="AG263" s="145"/>
    </row>
    <row r="264" spans="11:33" s="1" customFormat="1" ht="24" customHeight="1">
      <c r="K264" s="147"/>
      <c r="M264" s="147"/>
      <c r="O264" s="147"/>
      <c r="Q264" s="145"/>
      <c r="R264" s="146"/>
      <c r="AG264" s="145"/>
    </row>
    <row r="265" spans="11:33" s="1" customFormat="1" ht="24" customHeight="1">
      <c r="K265" s="147"/>
      <c r="M265" s="147"/>
      <c r="O265" s="147"/>
      <c r="Q265" s="145"/>
      <c r="R265" s="146"/>
      <c r="AG265" s="145"/>
    </row>
    <row r="266" spans="11:33" s="1" customFormat="1" ht="24" customHeight="1">
      <c r="K266" s="147"/>
      <c r="M266" s="147"/>
      <c r="O266" s="147"/>
      <c r="Q266" s="145"/>
      <c r="R266" s="146"/>
      <c r="AG266" s="145"/>
    </row>
    <row r="267" spans="11:33" s="1" customFormat="1" ht="24" customHeight="1">
      <c r="K267" s="147"/>
      <c r="M267" s="147"/>
      <c r="O267" s="147"/>
      <c r="Q267" s="145"/>
      <c r="R267" s="146"/>
      <c r="AG267" s="145"/>
    </row>
    <row r="268" spans="11:33" s="1" customFormat="1" ht="24" customHeight="1">
      <c r="K268" s="147"/>
      <c r="M268" s="147"/>
      <c r="O268" s="147"/>
      <c r="Q268" s="145"/>
      <c r="R268" s="146"/>
      <c r="AG268" s="145"/>
    </row>
    <row r="269" spans="11:33" s="1" customFormat="1" ht="24" customHeight="1">
      <c r="K269" s="147"/>
      <c r="M269" s="147"/>
      <c r="O269" s="147"/>
      <c r="Q269" s="145"/>
      <c r="R269" s="146"/>
      <c r="AG269" s="145"/>
    </row>
    <row r="270" spans="11:33" s="1" customFormat="1" ht="24" customHeight="1">
      <c r="K270" s="147"/>
      <c r="M270" s="147"/>
      <c r="O270" s="147"/>
      <c r="Q270" s="145"/>
      <c r="R270" s="146"/>
      <c r="AG270" s="145"/>
    </row>
    <row r="271" spans="11:33" s="1" customFormat="1" ht="24" customHeight="1">
      <c r="K271" s="147"/>
      <c r="M271" s="147"/>
      <c r="O271" s="147"/>
      <c r="Q271" s="145"/>
      <c r="R271" s="146"/>
      <c r="AG271" s="145"/>
    </row>
    <row r="272" spans="11:33" s="1" customFormat="1" ht="24" customHeight="1">
      <c r="K272" s="147"/>
      <c r="M272" s="147"/>
      <c r="O272" s="147"/>
      <c r="Q272" s="145"/>
      <c r="R272" s="146"/>
      <c r="AG272" s="145"/>
    </row>
    <row r="273" spans="11:33" s="1" customFormat="1" ht="24" customHeight="1">
      <c r="K273" s="147"/>
      <c r="M273" s="147"/>
      <c r="O273" s="147"/>
      <c r="Q273" s="145"/>
      <c r="R273" s="146"/>
      <c r="AG273" s="145"/>
    </row>
    <row r="274" spans="11:33" s="1" customFormat="1" ht="24" customHeight="1">
      <c r="K274" s="147"/>
      <c r="M274" s="147"/>
      <c r="O274" s="147"/>
      <c r="Q274" s="145"/>
      <c r="R274" s="146"/>
      <c r="AG274" s="145"/>
    </row>
    <row r="275" spans="11:33" s="1" customFormat="1" ht="24" customHeight="1">
      <c r="K275" s="147"/>
      <c r="M275" s="147"/>
      <c r="O275" s="147"/>
      <c r="Q275" s="145"/>
      <c r="R275" s="146"/>
      <c r="AG275" s="145"/>
    </row>
    <row r="276" spans="11:33" s="1" customFormat="1" ht="24" customHeight="1">
      <c r="K276" s="147"/>
      <c r="M276" s="147"/>
      <c r="O276" s="147"/>
      <c r="Q276" s="145"/>
      <c r="R276" s="146"/>
      <c r="AG276" s="145"/>
    </row>
    <row r="277" spans="11:33" s="1" customFormat="1" ht="24" customHeight="1">
      <c r="K277" s="147"/>
      <c r="M277" s="147"/>
      <c r="O277" s="147"/>
      <c r="Q277" s="145"/>
      <c r="R277" s="146"/>
      <c r="AG277" s="145"/>
    </row>
    <row r="278" spans="11:33" s="1" customFormat="1" ht="24" customHeight="1">
      <c r="K278" s="147"/>
      <c r="M278" s="147"/>
      <c r="O278" s="147"/>
      <c r="Q278" s="145"/>
      <c r="R278" s="146"/>
      <c r="AG278" s="145"/>
    </row>
    <row r="279" spans="11:33" s="1" customFormat="1" ht="24" customHeight="1">
      <c r="K279" s="147"/>
      <c r="M279" s="147"/>
      <c r="O279" s="147"/>
      <c r="Q279" s="145"/>
      <c r="R279" s="146"/>
      <c r="AG279" s="145"/>
    </row>
    <row r="280" spans="11:33" s="1" customFormat="1" ht="24" customHeight="1">
      <c r="K280" s="147"/>
      <c r="M280" s="147"/>
      <c r="O280" s="147"/>
      <c r="Q280" s="145"/>
      <c r="R280" s="146"/>
      <c r="AG280" s="145"/>
    </row>
    <row r="281" spans="11:33" s="1" customFormat="1" ht="24" customHeight="1">
      <c r="K281" s="147"/>
      <c r="M281" s="147"/>
      <c r="O281" s="147"/>
      <c r="Q281" s="145"/>
      <c r="R281" s="146"/>
      <c r="AG281" s="145"/>
    </row>
    <row r="282" spans="11:33" s="1" customFormat="1" ht="24" customHeight="1">
      <c r="K282" s="147"/>
      <c r="M282" s="147"/>
      <c r="O282" s="147"/>
      <c r="Q282" s="145"/>
      <c r="R282" s="146"/>
      <c r="AG282" s="145"/>
    </row>
    <row r="283" spans="11:33" s="1" customFormat="1" ht="24" customHeight="1">
      <c r="K283" s="147"/>
      <c r="M283" s="147"/>
      <c r="O283" s="147"/>
      <c r="Q283" s="145"/>
      <c r="R283" s="146"/>
      <c r="AG283" s="145"/>
    </row>
    <row r="284" spans="11:33" s="1" customFormat="1" ht="24" customHeight="1">
      <c r="K284" s="147"/>
      <c r="M284" s="147"/>
      <c r="O284" s="147"/>
      <c r="Q284" s="145"/>
      <c r="R284" s="146"/>
      <c r="AG284" s="145"/>
    </row>
    <row r="285" spans="11:33" s="1" customFormat="1" ht="24" customHeight="1">
      <c r="K285" s="147"/>
      <c r="M285" s="147"/>
      <c r="O285" s="147"/>
      <c r="Q285" s="145"/>
      <c r="R285" s="146"/>
      <c r="AG285" s="145"/>
    </row>
    <row r="286" spans="11:33" s="1" customFormat="1" ht="24" customHeight="1">
      <c r="K286" s="147"/>
      <c r="M286" s="147"/>
      <c r="O286" s="147"/>
      <c r="Q286" s="145"/>
      <c r="R286" s="146"/>
      <c r="AG286" s="145"/>
    </row>
    <row r="287" spans="11:33" s="1" customFormat="1" ht="24" customHeight="1">
      <c r="K287" s="147"/>
      <c r="M287" s="147"/>
      <c r="O287" s="147"/>
      <c r="Q287" s="145"/>
      <c r="R287" s="146"/>
      <c r="AG287" s="145"/>
    </row>
    <row r="288" spans="11:33" s="1" customFormat="1" ht="24" customHeight="1">
      <c r="K288" s="147"/>
      <c r="M288" s="147"/>
      <c r="O288" s="147"/>
      <c r="Q288" s="145"/>
      <c r="R288" s="146"/>
      <c r="AG288" s="145"/>
    </row>
    <row r="289" spans="11:33" s="1" customFormat="1" ht="24" customHeight="1">
      <c r="K289" s="147"/>
      <c r="M289" s="147"/>
      <c r="O289" s="147"/>
      <c r="Q289" s="145"/>
      <c r="R289" s="146"/>
      <c r="AG289" s="145"/>
    </row>
    <row r="290" spans="11:33" s="1" customFormat="1" ht="24" customHeight="1">
      <c r="K290" s="147"/>
      <c r="M290" s="147"/>
      <c r="O290" s="147"/>
      <c r="Q290" s="145"/>
      <c r="R290" s="146"/>
      <c r="AG290" s="145"/>
    </row>
    <row r="291" spans="11:33" s="1" customFormat="1" ht="24" customHeight="1">
      <c r="K291" s="147"/>
      <c r="M291" s="147"/>
      <c r="O291" s="147"/>
      <c r="Q291" s="145"/>
      <c r="R291" s="146"/>
      <c r="AG291" s="145"/>
    </row>
    <row r="292" spans="11:33" s="1" customFormat="1" ht="24" customHeight="1">
      <c r="K292" s="147"/>
      <c r="M292" s="147"/>
      <c r="O292" s="147"/>
      <c r="Q292" s="145"/>
      <c r="R292" s="146"/>
      <c r="AG292" s="145"/>
    </row>
    <row r="293" spans="11:33" s="1" customFormat="1" ht="24" customHeight="1">
      <c r="K293" s="147"/>
      <c r="M293" s="147"/>
      <c r="O293" s="147"/>
      <c r="Q293" s="145"/>
      <c r="R293" s="146"/>
      <c r="AG293" s="145"/>
    </row>
    <row r="294" spans="11:33" s="1" customFormat="1" ht="24" customHeight="1">
      <c r="K294" s="147"/>
      <c r="M294" s="147"/>
      <c r="O294" s="147"/>
      <c r="Q294" s="145"/>
      <c r="R294" s="146"/>
      <c r="AG294" s="145"/>
    </row>
    <row r="295" spans="11:33" s="1" customFormat="1" ht="24" customHeight="1">
      <c r="K295" s="147"/>
      <c r="M295" s="147"/>
      <c r="O295" s="147"/>
      <c r="Q295" s="145"/>
      <c r="R295" s="146"/>
      <c r="AG295" s="145"/>
    </row>
    <row r="296" spans="11:33" s="1" customFormat="1" ht="24" customHeight="1">
      <c r="K296" s="147"/>
      <c r="M296" s="147"/>
      <c r="O296" s="147"/>
      <c r="Q296" s="145"/>
      <c r="R296" s="146"/>
      <c r="AG296" s="145"/>
    </row>
    <row r="297" spans="11:33" s="1" customFormat="1" ht="24" customHeight="1">
      <c r="K297" s="147"/>
      <c r="M297" s="147"/>
      <c r="O297" s="147"/>
      <c r="Q297" s="145"/>
      <c r="R297" s="146"/>
      <c r="AG297" s="145"/>
    </row>
    <row r="298" spans="11:33" s="1" customFormat="1" ht="24" customHeight="1">
      <c r="K298" s="147"/>
      <c r="M298" s="147"/>
      <c r="O298" s="147"/>
      <c r="Q298" s="145"/>
      <c r="R298" s="146"/>
      <c r="AG298" s="145"/>
    </row>
    <row r="299" spans="11:33" s="1" customFormat="1" ht="24" customHeight="1">
      <c r="K299" s="147"/>
      <c r="M299" s="147"/>
      <c r="O299" s="147"/>
      <c r="Q299" s="145"/>
      <c r="R299" s="146"/>
      <c r="AG299" s="145"/>
    </row>
    <row r="300" spans="11:33" s="1" customFormat="1" ht="24" customHeight="1">
      <c r="K300" s="147"/>
      <c r="M300" s="147"/>
      <c r="O300" s="147"/>
      <c r="Q300" s="145"/>
      <c r="R300" s="146"/>
      <c r="AG300" s="145"/>
    </row>
    <row r="301" spans="11:33" s="1" customFormat="1" ht="24" customHeight="1">
      <c r="K301" s="147"/>
      <c r="M301" s="147"/>
      <c r="O301" s="147"/>
      <c r="Q301" s="145"/>
      <c r="R301" s="146"/>
      <c r="AG301" s="145"/>
    </row>
    <row r="302" spans="11:33" s="1" customFormat="1" ht="24" customHeight="1">
      <c r="K302" s="147"/>
      <c r="M302" s="147"/>
      <c r="O302" s="147"/>
      <c r="Q302" s="145"/>
      <c r="R302" s="146"/>
      <c r="AG302" s="145"/>
    </row>
    <row r="303" spans="11:33" s="1" customFormat="1" ht="24" customHeight="1">
      <c r="K303" s="147"/>
      <c r="M303" s="147"/>
      <c r="O303" s="147"/>
      <c r="Q303" s="145"/>
      <c r="R303" s="146"/>
      <c r="AG303" s="145"/>
    </row>
    <row r="304" spans="11:33" s="1" customFormat="1" ht="24" customHeight="1">
      <c r="K304" s="147"/>
      <c r="M304" s="147"/>
      <c r="O304" s="147"/>
      <c r="Q304" s="145"/>
      <c r="R304" s="146"/>
      <c r="AG304" s="145"/>
    </row>
    <row r="305" spans="11:33" s="1" customFormat="1" ht="24" customHeight="1">
      <c r="K305" s="147"/>
      <c r="M305" s="147"/>
      <c r="O305" s="147"/>
      <c r="Q305" s="145"/>
      <c r="R305" s="146"/>
      <c r="AG305" s="145"/>
    </row>
    <row r="306" spans="11:33" s="1" customFormat="1" ht="24" customHeight="1">
      <c r="K306" s="147"/>
      <c r="M306" s="147"/>
      <c r="O306" s="147"/>
      <c r="Q306" s="145"/>
      <c r="R306" s="146"/>
      <c r="AG306" s="145"/>
    </row>
    <row r="307" spans="11:33" s="1" customFormat="1" ht="24" customHeight="1">
      <c r="K307" s="147"/>
      <c r="M307" s="147"/>
      <c r="O307" s="147"/>
      <c r="Q307" s="145"/>
      <c r="R307" s="146"/>
      <c r="AG307" s="145"/>
    </row>
    <row r="308" spans="11:33" s="1" customFormat="1" ht="24" customHeight="1">
      <c r="K308" s="147"/>
      <c r="M308" s="147"/>
      <c r="O308" s="147"/>
      <c r="Q308" s="145"/>
      <c r="R308" s="146"/>
      <c r="AG308" s="145"/>
    </row>
    <row r="309" spans="11:33" s="1" customFormat="1" ht="24" customHeight="1">
      <c r="K309" s="147"/>
      <c r="M309" s="147"/>
      <c r="O309" s="147"/>
      <c r="Q309" s="145"/>
      <c r="R309" s="146"/>
      <c r="AG309" s="145"/>
    </row>
    <row r="310" spans="11:33" s="1" customFormat="1" ht="24" customHeight="1">
      <c r="K310" s="147"/>
      <c r="M310" s="147"/>
      <c r="O310" s="147"/>
      <c r="Q310" s="145"/>
      <c r="R310" s="146"/>
      <c r="AG310" s="145"/>
    </row>
    <row r="311" spans="11:33" s="1" customFormat="1" ht="24" customHeight="1">
      <c r="K311" s="147"/>
      <c r="M311" s="147"/>
      <c r="O311" s="147"/>
      <c r="Q311" s="145"/>
      <c r="R311" s="146"/>
      <c r="AG311" s="145"/>
    </row>
    <row r="312" spans="11:33" s="1" customFormat="1" ht="24" customHeight="1">
      <c r="K312" s="147"/>
      <c r="M312" s="147"/>
      <c r="O312" s="147"/>
      <c r="Q312" s="145"/>
      <c r="R312" s="146"/>
      <c r="AG312" s="145"/>
    </row>
    <row r="313" spans="11:33" s="1" customFormat="1" ht="24" customHeight="1">
      <c r="K313" s="147"/>
      <c r="M313" s="147"/>
      <c r="O313" s="147"/>
      <c r="Q313" s="145"/>
      <c r="R313" s="146"/>
      <c r="AG313" s="145"/>
    </row>
    <row r="314" spans="11:33" s="1" customFormat="1" ht="24" customHeight="1">
      <c r="K314" s="147"/>
      <c r="M314" s="147"/>
      <c r="O314" s="147"/>
      <c r="Q314" s="145"/>
      <c r="R314" s="146"/>
      <c r="AG314" s="145"/>
    </row>
    <row r="315" spans="11:33" s="1" customFormat="1" ht="24" customHeight="1">
      <c r="K315" s="147"/>
      <c r="M315" s="147"/>
      <c r="O315" s="147"/>
      <c r="Q315" s="145"/>
      <c r="R315" s="146"/>
      <c r="AG315" s="145"/>
    </row>
    <row r="316" spans="11:33" s="1" customFormat="1" ht="24" customHeight="1">
      <c r="K316" s="147"/>
      <c r="M316" s="147"/>
      <c r="O316" s="147"/>
      <c r="Q316" s="145"/>
      <c r="R316" s="146"/>
      <c r="AG316" s="145"/>
    </row>
    <row r="317" spans="11:33" s="1" customFormat="1" ht="24" customHeight="1">
      <c r="K317" s="147"/>
      <c r="M317" s="147"/>
      <c r="O317" s="147"/>
      <c r="Q317" s="145"/>
      <c r="R317" s="146"/>
      <c r="AG317" s="145"/>
    </row>
    <row r="318" spans="11:33" s="1" customFormat="1" ht="24" customHeight="1">
      <c r="K318" s="147"/>
      <c r="M318" s="147"/>
      <c r="O318" s="147"/>
      <c r="Q318" s="145"/>
      <c r="R318" s="146"/>
      <c r="AG318" s="145"/>
    </row>
    <row r="319" spans="11:33" s="1" customFormat="1" ht="24" customHeight="1">
      <c r="K319" s="147"/>
      <c r="M319" s="147"/>
      <c r="O319" s="147"/>
      <c r="Q319" s="145"/>
      <c r="R319" s="146"/>
      <c r="AG319" s="145"/>
    </row>
    <row r="320" spans="11:33" s="1" customFormat="1" ht="24" customHeight="1">
      <c r="K320" s="147"/>
      <c r="M320" s="147"/>
      <c r="O320" s="147"/>
      <c r="Q320" s="145"/>
      <c r="R320" s="146"/>
      <c r="AG320" s="145"/>
    </row>
    <row r="321" spans="11:33" s="1" customFormat="1" ht="24" customHeight="1">
      <c r="K321" s="147"/>
      <c r="M321" s="147"/>
      <c r="O321" s="147"/>
      <c r="Q321" s="145"/>
      <c r="R321" s="146"/>
      <c r="AG321" s="145"/>
    </row>
    <row r="322" spans="11:33" s="1" customFormat="1" ht="24" customHeight="1">
      <c r="K322" s="147"/>
      <c r="M322" s="147"/>
      <c r="O322" s="147"/>
      <c r="Q322" s="145"/>
      <c r="R322" s="146"/>
      <c r="AG322" s="145"/>
    </row>
    <row r="323" spans="11:33" s="1" customFormat="1" ht="24" customHeight="1">
      <c r="K323" s="147"/>
      <c r="M323" s="147"/>
      <c r="O323" s="147"/>
      <c r="Q323" s="145"/>
      <c r="R323" s="146"/>
      <c r="AG323" s="145"/>
    </row>
    <row r="324" spans="11:33" s="1" customFormat="1" ht="24" customHeight="1">
      <c r="K324" s="147"/>
      <c r="M324" s="147"/>
      <c r="O324" s="147"/>
      <c r="Q324" s="145"/>
      <c r="R324" s="146"/>
      <c r="AG324" s="145"/>
    </row>
    <row r="325" spans="11:33" s="1" customFormat="1" ht="24" customHeight="1">
      <c r="K325" s="147"/>
      <c r="M325" s="147"/>
      <c r="O325" s="147"/>
      <c r="Q325" s="145"/>
      <c r="R325" s="146"/>
      <c r="AG325" s="145"/>
    </row>
    <row r="326" spans="11:33" s="1" customFormat="1" ht="24" customHeight="1">
      <c r="K326" s="147"/>
      <c r="M326" s="147"/>
      <c r="O326" s="147"/>
      <c r="Q326" s="145"/>
      <c r="R326" s="146"/>
      <c r="AG326" s="145"/>
    </row>
    <row r="327" spans="11:33" s="1" customFormat="1" ht="24" customHeight="1">
      <c r="K327" s="147"/>
      <c r="M327" s="147"/>
      <c r="O327" s="147"/>
      <c r="Q327" s="145"/>
      <c r="R327" s="146"/>
      <c r="AG327" s="145"/>
    </row>
    <row r="328" spans="11:33" s="1" customFormat="1" ht="24" customHeight="1">
      <c r="K328" s="147"/>
      <c r="M328" s="147"/>
      <c r="O328" s="147"/>
      <c r="Q328" s="145"/>
      <c r="R328" s="146"/>
      <c r="AG328" s="145"/>
    </row>
    <row r="329" spans="11:33" s="1" customFormat="1" ht="24" customHeight="1">
      <c r="K329" s="147"/>
      <c r="M329" s="147"/>
      <c r="O329" s="147"/>
      <c r="Q329" s="145"/>
      <c r="R329" s="146"/>
      <c r="AG329" s="145"/>
    </row>
    <row r="330" spans="11:33" s="1" customFormat="1" ht="24" customHeight="1">
      <c r="K330" s="147"/>
      <c r="M330" s="147"/>
      <c r="O330" s="147"/>
      <c r="Q330" s="145"/>
      <c r="R330" s="146"/>
      <c r="AG330" s="145"/>
    </row>
    <row r="331" spans="11:33" s="1" customFormat="1" ht="24" customHeight="1">
      <c r="K331" s="147"/>
      <c r="M331" s="147"/>
      <c r="O331" s="147"/>
      <c r="Q331" s="145"/>
      <c r="R331" s="146"/>
      <c r="AG331" s="145"/>
    </row>
    <row r="332" spans="11:33" s="1" customFormat="1" ht="24" customHeight="1">
      <c r="K332" s="147"/>
      <c r="M332" s="147"/>
      <c r="O332" s="147"/>
      <c r="Q332" s="145"/>
      <c r="R332" s="146"/>
      <c r="AG332" s="145"/>
    </row>
    <row r="333" spans="11:33" s="1" customFormat="1" ht="24" customHeight="1">
      <c r="K333" s="147"/>
      <c r="M333" s="147"/>
      <c r="O333" s="147"/>
      <c r="Q333" s="145"/>
      <c r="R333" s="146"/>
      <c r="AG333" s="145"/>
    </row>
    <row r="334" spans="11:33" s="1" customFormat="1" ht="24" customHeight="1">
      <c r="K334" s="147"/>
      <c r="M334" s="147"/>
      <c r="O334" s="147"/>
      <c r="Q334" s="145"/>
      <c r="R334" s="146"/>
      <c r="AG334" s="145"/>
    </row>
    <row r="335" spans="11:33" s="1" customFormat="1" ht="24" customHeight="1">
      <c r="K335" s="147"/>
      <c r="M335" s="147"/>
      <c r="O335" s="147"/>
      <c r="Q335" s="145"/>
      <c r="R335" s="146"/>
      <c r="AG335" s="145"/>
    </row>
    <row r="336" spans="11:33" s="1" customFormat="1" ht="24" customHeight="1">
      <c r="K336" s="147"/>
      <c r="M336" s="147"/>
      <c r="O336" s="147"/>
      <c r="Q336" s="145"/>
      <c r="R336" s="146"/>
      <c r="AG336" s="145"/>
    </row>
    <row r="337" spans="11:33" s="1" customFormat="1" ht="24" customHeight="1">
      <c r="K337" s="147"/>
      <c r="M337" s="147"/>
      <c r="O337" s="147"/>
      <c r="Q337" s="145"/>
      <c r="R337" s="146"/>
      <c r="AG337" s="145"/>
    </row>
    <row r="338" spans="11:33" s="1" customFormat="1" ht="24" customHeight="1">
      <c r="K338" s="147"/>
      <c r="M338" s="147"/>
      <c r="O338" s="147"/>
      <c r="Q338" s="145"/>
      <c r="R338" s="146"/>
      <c r="AG338" s="145"/>
    </row>
    <row r="339" spans="11:33" s="1" customFormat="1" ht="24" customHeight="1">
      <c r="K339" s="147"/>
      <c r="M339" s="147"/>
      <c r="O339" s="147"/>
      <c r="Q339" s="145"/>
      <c r="R339" s="146"/>
      <c r="AG339" s="145"/>
    </row>
    <row r="340" spans="11:33" s="1" customFormat="1" ht="24" customHeight="1">
      <c r="K340" s="147"/>
      <c r="M340" s="147"/>
      <c r="O340" s="147"/>
      <c r="Q340" s="145"/>
      <c r="R340" s="146"/>
      <c r="AG340" s="145"/>
    </row>
    <row r="341" spans="11:33" s="1" customFormat="1" ht="24" customHeight="1">
      <c r="K341" s="147"/>
      <c r="M341" s="147"/>
      <c r="O341" s="147"/>
      <c r="Q341" s="145"/>
      <c r="R341" s="146"/>
      <c r="AG341" s="145"/>
    </row>
    <row r="342" spans="11:33" s="1" customFormat="1" ht="24" customHeight="1">
      <c r="K342" s="147"/>
      <c r="M342" s="147"/>
      <c r="O342" s="147"/>
      <c r="Q342" s="145"/>
      <c r="R342" s="146"/>
      <c r="AG342" s="145"/>
    </row>
    <row r="343" spans="11:33" s="1" customFormat="1" ht="24" customHeight="1">
      <c r="K343" s="147"/>
      <c r="M343" s="147"/>
      <c r="O343" s="147"/>
      <c r="Q343" s="145"/>
      <c r="R343" s="146"/>
      <c r="AG343" s="145"/>
    </row>
    <row r="344" spans="11:33" s="1" customFormat="1" ht="24" customHeight="1">
      <c r="K344" s="147"/>
      <c r="M344" s="147"/>
      <c r="O344" s="147"/>
      <c r="Q344" s="145"/>
      <c r="R344" s="146"/>
      <c r="AG344" s="145"/>
    </row>
    <row r="345" spans="11:33" s="1" customFormat="1" ht="24" customHeight="1">
      <c r="K345" s="147"/>
      <c r="M345" s="147"/>
      <c r="O345" s="147"/>
      <c r="Q345" s="145"/>
      <c r="R345" s="146"/>
      <c r="AG345" s="145"/>
    </row>
    <row r="346" spans="11:33" s="1" customFormat="1" ht="24" customHeight="1">
      <c r="K346" s="147"/>
      <c r="M346" s="147"/>
      <c r="O346" s="147"/>
      <c r="Q346" s="145"/>
      <c r="R346" s="146"/>
      <c r="AG346" s="145"/>
    </row>
    <row r="347" spans="11:33" s="1" customFormat="1" ht="24" customHeight="1">
      <c r="K347" s="147"/>
      <c r="M347" s="147"/>
      <c r="O347" s="147"/>
      <c r="Q347" s="145"/>
      <c r="R347" s="146"/>
      <c r="AG347" s="145"/>
    </row>
    <row r="348" spans="11:33" s="1" customFormat="1" ht="24" customHeight="1">
      <c r="K348" s="147"/>
      <c r="M348" s="147"/>
      <c r="O348" s="147"/>
      <c r="Q348" s="145"/>
      <c r="R348" s="146"/>
      <c r="AG348" s="145"/>
    </row>
    <row r="349" spans="11:33" s="1" customFormat="1" ht="24" customHeight="1">
      <c r="K349" s="147"/>
      <c r="M349" s="147"/>
      <c r="O349" s="147"/>
      <c r="Q349" s="145"/>
      <c r="R349" s="146"/>
      <c r="AG349" s="145"/>
    </row>
    <row r="350" spans="11:33" s="1" customFormat="1" ht="24" customHeight="1">
      <c r="K350" s="147"/>
      <c r="M350" s="147"/>
      <c r="O350" s="147"/>
      <c r="Q350" s="145"/>
      <c r="R350" s="146"/>
      <c r="AG350" s="145"/>
    </row>
    <row r="351" spans="11:33" s="1" customFormat="1" ht="24" customHeight="1">
      <c r="K351" s="147"/>
      <c r="M351" s="147"/>
      <c r="O351" s="147"/>
      <c r="Q351" s="145"/>
      <c r="R351" s="146"/>
      <c r="AG351" s="145"/>
    </row>
    <row r="352" spans="11:33" s="1" customFormat="1" ht="24" customHeight="1">
      <c r="K352" s="147"/>
      <c r="M352" s="147"/>
      <c r="O352" s="147"/>
      <c r="Q352" s="145"/>
      <c r="R352" s="146"/>
      <c r="AG352" s="145"/>
    </row>
    <row r="353" spans="11:33" s="1" customFormat="1" ht="24" customHeight="1">
      <c r="K353" s="147"/>
      <c r="M353" s="147"/>
      <c r="O353" s="147"/>
      <c r="Q353" s="145"/>
      <c r="R353" s="146"/>
      <c r="AG353" s="145"/>
    </row>
    <row r="354" spans="11:33" s="1" customFormat="1" ht="24" customHeight="1">
      <c r="K354" s="147"/>
      <c r="M354" s="147"/>
      <c r="O354" s="147"/>
      <c r="Q354" s="145"/>
      <c r="R354" s="146"/>
      <c r="AG354" s="145"/>
    </row>
    <row r="355" spans="11:33" s="1" customFormat="1" ht="24" customHeight="1">
      <c r="K355" s="147"/>
      <c r="M355" s="147"/>
      <c r="O355" s="147"/>
      <c r="Q355" s="145"/>
      <c r="R355" s="146"/>
      <c r="AG355" s="145"/>
    </row>
    <row r="356" spans="11:33" s="1" customFormat="1" ht="24" customHeight="1">
      <c r="K356" s="147"/>
      <c r="M356" s="147"/>
      <c r="O356" s="147"/>
      <c r="Q356" s="145"/>
      <c r="R356" s="146"/>
      <c r="AG356" s="145"/>
    </row>
    <row r="357" spans="11:33" s="1" customFormat="1" ht="24" customHeight="1">
      <c r="K357" s="147"/>
      <c r="M357" s="147"/>
      <c r="O357" s="147"/>
      <c r="Q357" s="145"/>
      <c r="R357" s="146"/>
      <c r="AG357" s="145"/>
    </row>
    <row r="358" spans="11:33" s="1" customFormat="1" ht="24" customHeight="1">
      <c r="K358" s="147"/>
      <c r="M358" s="147"/>
      <c r="O358" s="147"/>
      <c r="Q358" s="145"/>
      <c r="R358" s="146"/>
      <c r="AG358" s="145"/>
    </row>
    <row r="359" spans="11:33" s="1" customFormat="1" ht="24" customHeight="1">
      <c r="K359" s="147"/>
      <c r="M359" s="147"/>
      <c r="O359" s="147"/>
      <c r="Q359" s="145"/>
      <c r="R359" s="146"/>
      <c r="AG359" s="145"/>
    </row>
    <row r="360" spans="11:33" s="1" customFormat="1" ht="24" customHeight="1">
      <c r="K360" s="147"/>
      <c r="M360" s="147"/>
      <c r="O360" s="147"/>
      <c r="Q360" s="145"/>
      <c r="R360" s="146"/>
      <c r="AG360" s="145"/>
    </row>
    <row r="361" spans="11:33" s="1" customFormat="1" ht="24" customHeight="1">
      <c r="K361" s="147"/>
      <c r="M361" s="147"/>
      <c r="O361" s="147"/>
      <c r="Q361" s="145"/>
      <c r="R361" s="146"/>
      <c r="AG361" s="145"/>
    </row>
    <row r="362" spans="11:33" s="1" customFormat="1" ht="24" customHeight="1">
      <c r="K362" s="147"/>
      <c r="M362" s="147"/>
      <c r="O362" s="147"/>
      <c r="Q362" s="145"/>
      <c r="R362" s="146"/>
      <c r="AG362" s="145"/>
    </row>
    <row r="363" spans="11:33" s="1" customFormat="1" ht="24" customHeight="1">
      <c r="K363" s="147"/>
      <c r="M363" s="147"/>
      <c r="O363" s="147"/>
      <c r="Q363" s="145"/>
      <c r="R363" s="146"/>
      <c r="AG363" s="145"/>
    </row>
    <row r="364" spans="11:33" s="1" customFormat="1" ht="24" customHeight="1">
      <c r="K364" s="147"/>
      <c r="M364" s="147"/>
      <c r="O364" s="147"/>
      <c r="Q364" s="145"/>
      <c r="R364" s="146"/>
      <c r="AG364" s="145"/>
    </row>
    <row r="365" spans="11:33" s="1" customFormat="1" ht="24" customHeight="1">
      <c r="K365" s="147"/>
      <c r="M365" s="147"/>
      <c r="O365" s="147"/>
      <c r="Q365" s="145"/>
      <c r="R365" s="146"/>
      <c r="AG365" s="145"/>
    </row>
    <row r="366" spans="11:33" s="1" customFormat="1" ht="24" customHeight="1">
      <c r="K366" s="147"/>
      <c r="M366" s="147"/>
      <c r="O366" s="147"/>
      <c r="Q366" s="145"/>
      <c r="R366" s="146"/>
      <c r="AG366" s="145"/>
    </row>
    <row r="367" spans="11:33" s="1" customFormat="1" ht="24" customHeight="1">
      <c r="K367" s="147"/>
      <c r="M367" s="147"/>
      <c r="O367" s="147"/>
      <c r="Q367" s="145"/>
      <c r="R367" s="146"/>
      <c r="AG367" s="145"/>
    </row>
    <row r="368" spans="11:33" s="1" customFormat="1" ht="24" customHeight="1">
      <c r="K368" s="147"/>
      <c r="M368" s="147"/>
      <c r="O368" s="147"/>
      <c r="Q368" s="145"/>
      <c r="R368" s="146"/>
      <c r="AG368" s="145"/>
    </row>
    <row r="369" spans="11:33" s="1" customFormat="1" ht="24" customHeight="1">
      <c r="K369" s="147"/>
      <c r="M369" s="147"/>
      <c r="O369" s="147"/>
      <c r="Q369" s="145"/>
      <c r="R369" s="146"/>
      <c r="AG369" s="145"/>
    </row>
    <row r="370" spans="11:33" s="1" customFormat="1" ht="24" customHeight="1">
      <c r="K370" s="147"/>
      <c r="M370" s="147"/>
      <c r="O370" s="147"/>
      <c r="Q370" s="145"/>
      <c r="R370" s="146"/>
      <c r="AG370" s="145"/>
    </row>
    <row r="371" spans="11:33" s="1" customFormat="1" ht="24" customHeight="1">
      <c r="K371" s="147"/>
      <c r="M371" s="147"/>
      <c r="O371" s="147"/>
      <c r="Q371" s="145"/>
      <c r="R371" s="146"/>
      <c r="AG371" s="145"/>
    </row>
    <row r="372" spans="11:33" s="1" customFormat="1" ht="24" customHeight="1">
      <c r="K372" s="147"/>
      <c r="M372" s="147"/>
      <c r="O372" s="147"/>
      <c r="Q372" s="145"/>
      <c r="R372" s="146"/>
      <c r="AG372" s="145"/>
    </row>
    <row r="373" spans="11:33" s="1" customFormat="1" ht="24" customHeight="1">
      <c r="K373" s="147"/>
      <c r="M373" s="147"/>
      <c r="O373" s="147"/>
      <c r="Q373" s="145"/>
      <c r="R373" s="146"/>
      <c r="AG373" s="145"/>
    </row>
    <row r="374" spans="11:33" s="1" customFormat="1" ht="24" customHeight="1">
      <c r="K374" s="147"/>
      <c r="M374" s="147"/>
      <c r="O374" s="147"/>
      <c r="Q374" s="145"/>
      <c r="R374" s="146"/>
      <c r="AG374" s="145"/>
    </row>
    <row r="375" spans="11:33" s="1" customFormat="1" ht="24" customHeight="1">
      <c r="K375" s="147"/>
      <c r="M375" s="147"/>
      <c r="O375" s="147"/>
      <c r="Q375" s="145"/>
      <c r="R375" s="146"/>
      <c r="AG375" s="145"/>
    </row>
    <row r="376" spans="11:33" s="1" customFormat="1" ht="24" customHeight="1">
      <c r="K376" s="147"/>
      <c r="M376" s="147"/>
      <c r="O376" s="147"/>
      <c r="Q376" s="145"/>
      <c r="R376" s="146"/>
      <c r="AG376" s="145"/>
    </row>
    <row r="377" spans="11:33" s="1" customFormat="1" ht="24" customHeight="1">
      <c r="K377" s="147"/>
      <c r="M377" s="147"/>
      <c r="O377" s="147"/>
      <c r="Q377" s="145"/>
      <c r="R377" s="146"/>
      <c r="AG377" s="145"/>
    </row>
    <row r="378" spans="11:33" s="1" customFormat="1" ht="24" customHeight="1">
      <c r="K378" s="147"/>
      <c r="M378" s="147"/>
      <c r="O378" s="147"/>
      <c r="Q378" s="145"/>
      <c r="R378" s="146"/>
      <c r="AG378" s="145"/>
    </row>
    <row r="379" spans="11:33" s="1" customFormat="1" ht="24" customHeight="1">
      <c r="K379" s="147"/>
      <c r="M379" s="147"/>
      <c r="O379" s="147"/>
      <c r="Q379" s="145"/>
      <c r="R379" s="146"/>
      <c r="AG379" s="145"/>
    </row>
    <row r="380" spans="11:33" s="1" customFormat="1" ht="24" customHeight="1">
      <c r="K380" s="147"/>
      <c r="M380" s="147"/>
      <c r="O380" s="147"/>
      <c r="Q380" s="145"/>
      <c r="R380" s="146"/>
      <c r="AG380" s="145"/>
    </row>
    <row r="381" spans="11:33" s="1" customFormat="1" ht="24" customHeight="1">
      <c r="K381" s="147"/>
      <c r="M381" s="147"/>
      <c r="O381" s="147"/>
      <c r="Q381" s="145"/>
      <c r="R381" s="146"/>
      <c r="AG381" s="145"/>
    </row>
    <row r="382" spans="11:33" s="1" customFormat="1" ht="24" customHeight="1">
      <c r="K382" s="147"/>
      <c r="M382" s="147"/>
      <c r="O382" s="147"/>
      <c r="Q382" s="145"/>
      <c r="R382" s="146"/>
      <c r="AG382" s="145"/>
    </row>
    <row r="383" spans="11:33" s="1" customFormat="1" ht="24" customHeight="1">
      <c r="K383" s="147"/>
      <c r="M383" s="147"/>
      <c r="O383" s="147"/>
      <c r="Q383" s="145"/>
      <c r="R383" s="146"/>
      <c r="AG383" s="145"/>
    </row>
    <row r="384" spans="11:33" s="1" customFormat="1" ht="24" customHeight="1">
      <c r="K384" s="147"/>
      <c r="M384" s="147"/>
      <c r="O384" s="147"/>
      <c r="Q384" s="145"/>
      <c r="R384" s="146"/>
      <c r="AG384" s="145"/>
    </row>
    <row r="385" spans="11:33" s="1" customFormat="1" ht="24" customHeight="1">
      <c r="K385" s="147"/>
      <c r="M385" s="147"/>
      <c r="O385" s="147"/>
      <c r="Q385" s="145"/>
      <c r="R385" s="146"/>
      <c r="AG385" s="145"/>
    </row>
    <row r="386" spans="11:33" s="1" customFormat="1" ht="24" customHeight="1">
      <c r="K386" s="147"/>
      <c r="M386" s="147"/>
      <c r="O386" s="147"/>
      <c r="Q386" s="145"/>
      <c r="R386" s="146"/>
      <c r="AG386" s="145"/>
    </row>
    <row r="387" spans="11:33" s="1" customFormat="1" ht="24" customHeight="1">
      <c r="K387" s="147"/>
      <c r="M387" s="147"/>
      <c r="O387" s="147"/>
      <c r="Q387" s="145"/>
      <c r="R387" s="146"/>
      <c r="AG387" s="145"/>
    </row>
    <row r="388" spans="11:33" s="1" customFormat="1" ht="24" customHeight="1">
      <c r="K388" s="147"/>
      <c r="M388" s="147"/>
      <c r="O388" s="147"/>
      <c r="Q388" s="145"/>
      <c r="R388" s="146"/>
      <c r="AG388" s="145"/>
    </row>
  </sheetData>
  <autoFilter ref="A17:AR137"/>
  <mergeCells count="20">
    <mergeCell ref="AO2:AQ11"/>
    <mergeCell ref="AR5:AR11"/>
    <mergeCell ref="AK16:AL16"/>
    <mergeCell ref="AM16:AN16"/>
    <mergeCell ref="AQ16:AR16"/>
    <mergeCell ref="E5:AN11"/>
    <mergeCell ref="AG14:AR15"/>
    <mergeCell ref="P15:T15"/>
    <mergeCell ref="U15:AE15"/>
    <mergeCell ref="P16:R16"/>
    <mergeCell ref="S16:T16"/>
    <mergeCell ref="U16:V16"/>
    <mergeCell ref="W16:Y16"/>
    <mergeCell ref="AO16:AP16"/>
    <mergeCell ref="AG16:AH16"/>
    <mergeCell ref="AI16:AJ16"/>
    <mergeCell ref="A14:I15"/>
    <mergeCell ref="J14:O15"/>
    <mergeCell ref="AS14:AS17"/>
    <mergeCell ref="P14:AE14"/>
  </mergeCells>
  <conditionalFormatting sqref="N101:N137">
    <cfRule type="containsText" dxfId="90" priority="215" operator="containsText" text="BAJO">
      <formula>NOT(ISERROR(SEARCH("BAJO",N101)))</formula>
    </cfRule>
    <cfRule type="containsText" dxfId="89" priority="216" operator="containsText" text="MODERADO">
      <formula>NOT(ISERROR(SEARCH("MODERADO",N101)))</formula>
    </cfRule>
    <cfRule type="containsText" dxfId="88" priority="217" operator="containsText" text="ALTO">
      <formula>NOT(ISERROR(SEARCH("ALTO",N101)))</formula>
    </cfRule>
    <cfRule type="containsText" dxfId="87" priority="218" operator="containsText" text="EXTREMO">
      <formula>NOT(ISERROR(SEARCH("EXTREMO",N101)))</formula>
    </cfRule>
  </conditionalFormatting>
  <conditionalFormatting sqref="AA101:AA1048576">
    <cfRule type="cellIs" dxfId="86" priority="219" operator="equal">
      <formula>"MUY ALTA"</formula>
    </cfRule>
    <cfRule type="cellIs" dxfId="85" priority="220" operator="equal">
      <formula>"ALTA"</formula>
    </cfRule>
    <cfRule type="cellIs" dxfId="84" priority="221" operator="equal">
      <formula>"MEDIA"</formula>
    </cfRule>
    <cfRule type="cellIs" dxfId="83" priority="222" operator="equal">
      <formula>"BAJA"</formula>
    </cfRule>
    <cfRule type="cellIs" dxfId="82" priority="223" operator="equal">
      <formula>"Muy Baja"</formula>
    </cfRule>
  </conditionalFormatting>
  <conditionalFormatting sqref="AE101:AE137">
    <cfRule type="containsText" dxfId="81" priority="224" operator="containsText" text="BAJO">
      <formula>NOT(ISERROR(SEARCH("BAJO",AE101)))</formula>
    </cfRule>
    <cfRule type="containsText" dxfId="80" priority="225" operator="containsText" text="MODERADO">
      <formula>NOT(ISERROR(SEARCH("MODERADO",AE101)))</formula>
    </cfRule>
    <cfRule type="containsText" dxfId="79" priority="226" operator="containsText" text="ALTO">
      <formula>NOT(ISERROR(SEARCH("ALTO",AE101)))</formula>
    </cfRule>
    <cfRule type="containsText" dxfId="78" priority="227" operator="containsText" text="EXTREMO">
      <formula>NOT(ISERROR(SEARCH("EXTREMO",AE101)))</formula>
    </cfRule>
  </conditionalFormatting>
  <dataValidations count="1">
    <dataValidation type="list" allowBlank="1" showInputMessage="1" showErrorMessage="1" sqref="AS18">
      <formula1>"ACTIVO, INACTIVO"</formula1>
    </dataValidation>
  </dataValidations>
  <hyperlinks>
    <hyperlink ref="R40" display="https://indeportesantioquia.sharepoint.com/sites/SGC2/Documentos%20compartidos/Forms/AllItems.aspx?csf=1&amp;web=1&amp;e=WgutpI&amp;CID=fd9bfed0%2D27b1%2D46af%2Daf47%2Db565c20d65bb&amp;FolderCTID=0x012000C5E9938B695C614F81B31A90AFB16CA6&amp;id=%2Fsites%2FSGC2%2FDocumentos%20"/>
    <hyperlink ref="R41" r:id="rId1"/>
    <hyperlink ref="R42" r:id="rId2" display="https://indeportesantioquia.sharepoint.com/:f:/r/sites/SGC2/Documentos compartidos/3.1 Evidencias deRriegos/Servicio al Ciudadano/Evidencias Riesgos 2025/Riesgos de Gesti%C3%B3n 2025/SC-RG2?csf=1&amp;web=1&amp;e=pJxHA4"/>
    <hyperlink ref="R85" r:id="rId3" display="https://indeportesantioquia.sharepoint.com/:f:/r/sites/SGC2/Documentos compartidos/3.1 Evidencias deRriegos/Gesti%C3%B3n financiera/Evidencia de Riesgos 2025/Riesgos de Gesti%C3%B3n y Fiscal 2025/Riesgos Gesti%C3%B3n/RG1?csf=1&amp;web=1&amp;e=X6AWbK"/>
    <hyperlink ref="R86" r:id="rId4" display="https://indeportesantioquia.sharepoint.com/:f:/r/sites/SGC2/Documentos compartidos/3.1 Evidencias deRriegos/Gesti%C3%B3n financiera/Evidencia de Riesgos 2025/Riesgos de Gesti%C3%B3n y Fiscal 2025/Riesgos Gesti%C3%B3n/RG2?csf=1&amp;web=1&amp;e=IiCJml"/>
    <hyperlink ref="R91" r:id="rId5" display="https://indeportesantioquia.sharepoint.com/:f:/r/sites/SGC2/Documentos compartidos/3.1 Evidencias deRriegos/Gesti%C3%B3n financiera/Evidencia de Riesgos 2025/Riesgos de Gesti%C3%B3n y Fiscal 2025/Riesgos Gesti%C3%B3n/RG5?csf=1&amp;web=1&amp;e=gn7u1y"/>
    <hyperlink ref="R90" r:id="rId6" display="https://indeportesantioquia.sharepoint.com/:f:/r/sites/SGC2/Documentos compartidos/3.1 Evidencias deRriegos/Gesti%C3%B3n financiera/Evidencia de Riesgos 2025/Riesgos de Gesti%C3%B3n y Fiscal 2025/Riesgos Gesti%C3%B3n/RG4?csf=1&amp;web=1&amp;e=ohgIqE"/>
  </hyperlinks>
  <pageMargins left="0.7" right="0.7" top="0.75" bottom="0.75" header="0.3" footer="0.3"/>
  <pageSetup paperSize="5" scale="10" orientation="landscape" r:id="rId7"/>
  <drawing r:id="rId8"/>
  <legacyDrawing r:id="rId9"/>
  <oleObjects>
    <mc:AlternateContent xmlns:mc="http://schemas.openxmlformats.org/markup-compatibility/2006">
      <mc:Choice Requires="x14">
        <oleObject progId="PBrush" shapeId="5121" r:id="rId10">
          <objectPr defaultSize="0" autoPict="0" r:id="rId11">
            <anchor moveWithCells="1" sizeWithCells="1">
              <from>
                <xdr:col>0</xdr:col>
                <xdr:colOff>1219200</xdr:colOff>
                <xdr:row>4</xdr:row>
                <xdr:rowOff>104775</xdr:rowOff>
              </from>
              <to>
                <xdr:col>3</xdr:col>
                <xdr:colOff>1009650</xdr:colOff>
                <xdr:row>10</xdr:row>
                <xdr:rowOff>66675</xdr:rowOff>
              </to>
            </anchor>
          </objectPr>
        </oleObject>
      </mc:Choice>
      <mc:Fallback>
        <oleObject progId="PBrush" shapeId="5121" r:id="rId10"/>
      </mc:Fallback>
    </mc:AlternateContent>
  </oleObjects>
  <extLst>
    <ext xmlns:x14="http://schemas.microsoft.com/office/spreadsheetml/2009/9/main" uri="{CCE6A557-97BC-4b89-ADB6-D9C93CAAB3DF}">
      <x14:dataValidations xmlns:xm="http://schemas.microsoft.com/office/excel/2006/main" count="11">
        <x14:dataValidation type="list" allowBlank="1" showInputMessage="1" showErrorMessage="1">
          <x14:formula1>
            <xm:f>'Fórmulas '!$B$5:$B$9</xm:f>
          </x14:formula1>
          <xm:sqref>J101:J137</xm:sqref>
        </x14:dataValidation>
        <x14:dataValidation type="list" allowBlank="1" showInputMessage="1" showErrorMessage="1">
          <x14:formula1>
            <xm:f>'Fórmulas '!$E$5:$E$9</xm:f>
          </x14:formula1>
          <xm:sqref>L101:L137 AC101:AC1048576</xm:sqref>
        </x14:dataValidation>
        <x14:dataValidation type="list" allowBlank="1" showInputMessage="1" showErrorMessage="1">
          <x14:formula1>
            <xm:f>'Fórmulas '!$Q$10:$Q$11</xm:f>
          </x14:formula1>
          <xm:sqref>S101:S1048576</xm:sqref>
        </x14:dataValidation>
        <x14:dataValidation type="list" allowBlank="1" showInputMessage="1" showErrorMessage="1">
          <x14:formula1>
            <xm:f>'Fórmulas '!$Q$5:$Q$7</xm:f>
          </x14:formula1>
          <xm:sqref>T101:T137</xm:sqref>
        </x14:dataValidation>
        <x14:dataValidation type="list" allowBlank="1" showInputMessage="1" showErrorMessage="1">
          <x14:formula1>
            <xm:f>'Fórmulas '!$T$5:$T$6</xm:f>
          </x14:formula1>
          <xm:sqref>W101:W1048576</xm:sqref>
        </x14:dataValidation>
        <x14:dataValidation type="list" allowBlank="1" showInputMessage="1" showErrorMessage="1">
          <x14:formula1>
            <xm:f>'Fórmulas '!$U$5:$U$6</xm:f>
          </x14:formula1>
          <xm:sqref>X101:X1048576</xm:sqref>
        </x14:dataValidation>
        <x14:dataValidation type="list" allowBlank="1" showInputMessage="1" showErrorMessage="1">
          <x14:formula1>
            <xm:f>'Fórmulas '!$V$5:$V$6</xm:f>
          </x14:formula1>
          <xm:sqref>Y101:Y1048576</xm:sqref>
        </x14:dataValidation>
        <x14:dataValidation type="list" allowBlank="1" showInputMessage="1" showErrorMessage="1">
          <x14:formula1>
            <xm:f>'Fórmulas '!$Y$5:$Y$7</xm:f>
          </x14:formula1>
          <xm:sqref>AF101:AF1048576</xm:sqref>
        </x14:dataValidation>
        <x14:dataValidation type="list" allowBlank="1" showInputMessage="1" showErrorMessage="1">
          <x14:formula1>
            <xm:f>'Fórmulas '!$B$47:$B$67</xm:f>
          </x14:formula1>
          <xm:sqref>B138:B1048576 A101:A1048576</xm:sqref>
        </x14:dataValidation>
        <x14:dataValidation type="list" allowBlank="1" showInputMessage="1" showErrorMessage="1">
          <x14:formula1>
            <xm:f>'Fórmulas '!$AA$5:$AA$7</xm:f>
          </x14:formula1>
          <xm:sqref>AO18:AO58 AO84:AO98 AO73:AO76 AO80:AO82 AO107:AO132 AO138:AO1048576 AQ18:AQ1048576 AI79:AI1048576 AK18:AK1048576 AM18:AM1048576 AI18:AI46 AI48:AI77 AG101:AG1048576</xm:sqref>
        </x14:dataValidation>
        <x14:dataValidation type="list" allowBlank="1" showInputMessage="1" showErrorMessage="1">
          <x14:formula1>
            <xm:f>'Fórmulas '!$Y$17:$Y$21</xm:f>
          </x14:formula1>
          <xm:sqref>H101:H1048576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filterMode="1">
    <pageSetUpPr fitToPage="1"/>
  </sheetPr>
  <dimension ref="A1:DS44"/>
  <sheetViews>
    <sheetView showGridLines="0" topLeftCell="BP8" zoomScale="70" zoomScaleNormal="70" workbookViewId="0">
      <pane ySplit="4" topLeftCell="A18" activePane="bottomLeft" state="frozen"/>
      <selection activeCell="AG8" sqref="AG8"/>
      <selection pane="bottomLeft" activeCell="BR16" sqref="BR16:BR18"/>
    </sheetView>
  </sheetViews>
  <sheetFormatPr baseColWidth="10" defaultColWidth="11.5703125" defaultRowHeight="15"/>
  <cols>
    <col min="1" max="1" width="21.42578125" customWidth="1"/>
    <col min="2" max="2" width="44.85546875" customWidth="1"/>
    <col min="3" max="3" width="19.7109375" customWidth="1"/>
    <col min="4" max="4" width="34.28515625" customWidth="1"/>
    <col min="5" max="5" width="14.5703125" style="3" bestFit="1" customWidth="1"/>
    <col min="6" max="6" width="13.7109375" style="3" bestFit="1" customWidth="1"/>
    <col min="7" max="7" width="20" style="3" bestFit="1" customWidth="1"/>
    <col min="8" max="8" width="15.7109375" style="3" bestFit="1" customWidth="1"/>
    <col min="9" max="9" width="16.5703125" style="3" customWidth="1"/>
    <col min="10" max="10" width="21.28515625" style="3" customWidth="1"/>
    <col min="11" max="11" width="23.5703125" style="3" customWidth="1"/>
    <col min="12" max="13" width="16.85546875" style="3" customWidth="1"/>
    <col min="14" max="14" width="15.42578125" style="3" customWidth="1"/>
    <col min="15" max="15" width="17.7109375" style="3" customWidth="1"/>
    <col min="16" max="30" width="11.5703125" style="3" customWidth="1"/>
    <col min="31" max="31" width="24.42578125" style="3" customWidth="1"/>
    <col min="32" max="32" width="21.28515625" style="3" customWidth="1"/>
    <col min="33" max="33" width="16.85546875" style="3" customWidth="1"/>
    <col min="34" max="34" width="18.7109375" style="3" customWidth="1"/>
    <col min="35" max="35" width="13.5703125" style="3" customWidth="1"/>
    <col min="36" max="36" width="13.85546875" style="3" customWidth="1"/>
    <col min="37" max="37" width="31.140625" style="3" customWidth="1"/>
    <col min="38" max="38" width="28.85546875" style="3" customWidth="1"/>
    <col min="39" max="39" width="22" style="3" customWidth="1"/>
    <col min="40" max="40" width="19.28515625" style="3" customWidth="1"/>
    <col min="41" max="41" width="17.5703125" style="3" customWidth="1"/>
    <col min="42" max="42" width="18.42578125" style="3" customWidth="1"/>
    <col min="43" max="43" width="19.28515625" style="3" customWidth="1"/>
    <col min="44" max="48" width="11.5703125" style="3" customWidth="1"/>
    <col min="49" max="49" width="10.28515625" style="3" customWidth="1"/>
    <col min="50" max="50" width="23.140625" style="3" customWidth="1"/>
    <col min="51" max="51" width="11.5703125" style="3" customWidth="1"/>
    <col min="52" max="52" width="16" style="3" customWidth="1"/>
    <col min="53" max="53" width="11.5703125" style="3" customWidth="1"/>
    <col min="54" max="54" width="17.85546875" style="3" customWidth="1"/>
    <col min="55" max="56" width="11.5703125" style="3" customWidth="1"/>
    <col min="57" max="57" width="18" style="3" customWidth="1"/>
    <col min="58" max="58" width="20.7109375" style="3" customWidth="1"/>
    <col min="59" max="61" width="21.42578125" style="3" customWidth="1"/>
    <col min="62" max="62" width="41.42578125" style="3" customWidth="1"/>
    <col min="63" max="63" width="24.7109375" style="59" customWidth="1"/>
    <col min="64" max="64" width="42.7109375" customWidth="1"/>
    <col min="65" max="67" width="32.28515625" customWidth="1"/>
    <col min="68" max="68" width="33.5703125" customWidth="1"/>
    <col min="69" max="69" width="34.85546875" customWidth="1"/>
    <col min="70" max="70" width="35.5703125" customWidth="1"/>
  </cols>
  <sheetData>
    <row r="1" spans="1:70">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c r="A2" s="364"/>
      <c r="B2" s="365"/>
      <c r="C2" s="366"/>
      <c r="D2" s="337" t="s">
        <v>0</v>
      </c>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9"/>
      <c r="BP2" s="431" t="s">
        <v>414</v>
      </c>
      <c r="BQ2" s="428" t="s">
        <v>1030</v>
      </c>
    </row>
    <row r="3" spans="1:70" ht="14.45" customHeight="1">
      <c r="A3" s="367"/>
      <c r="B3" s="368"/>
      <c r="C3" s="369"/>
      <c r="D3" s="340"/>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2"/>
      <c r="BP3" s="432"/>
      <c r="BQ3" s="429"/>
    </row>
    <row r="4" spans="1:70" ht="14.45" customHeight="1">
      <c r="A4" s="367"/>
      <c r="B4" s="368"/>
      <c r="C4" s="369"/>
      <c r="D4" s="340"/>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2"/>
      <c r="BP4" s="432"/>
      <c r="BQ4" s="429"/>
    </row>
    <row r="5" spans="1:70" ht="28.15" customHeight="1">
      <c r="A5" s="370"/>
      <c r="B5" s="371"/>
      <c r="C5" s="372"/>
      <c r="D5" s="343"/>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5"/>
      <c r="BP5" s="433"/>
      <c r="BQ5" s="430"/>
    </row>
    <row r="6" spans="1:70">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c r="A8" s="435" t="s">
        <v>1</v>
      </c>
      <c r="B8" s="435"/>
      <c r="C8" s="435"/>
      <c r="D8" s="435"/>
      <c r="E8" s="435"/>
      <c r="F8" s="435"/>
      <c r="G8" s="435"/>
      <c r="H8" s="435"/>
      <c r="I8" s="435"/>
      <c r="J8" s="435"/>
      <c r="K8" s="435"/>
      <c r="L8" s="436" t="s">
        <v>2</v>
      </c>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27"/>
      <c r="AL8" s="427"/>
      <c r="AM8" s="427"/>
      <c r="AN8" s="427"/>
      <c r="AO8" s="427"/>
      <c r="AP8" s="427"/>
      <c r="AQ8" s="427"/>
      <c r="AR8" s="427"/>
      <c r="AS8" s="427"/>
      <c r="AT8" s="427"/>
      <c r="AU8" s="427"/>
      <c r="AV8" s="427"/>
      <c r="AW8" s="427"/>
      <c r="AX8" s="427"/>
      <c r="AY8" s="427"/>
      <c r="AZ8" s="427"/>
      <c r="BA8" s="427"/>
      <c r="BB8" s="427"/>
      <c r="BC8" s="427"/>
      <c r="BD8" s="427"/>
      <c r="BE8" s="427"/>
      <c r="BF8" s="153"/>
      <c r="BG8" s="153"/>
      <c r="BH8" s="153"/>
      <c r="BI8" s="153"/>
      <c r="BJ8" s="444" t="s">
        <v>1031</v>
      </c>
      <c r="BK8" s="444"/>
      <c r="BL8" s="444"/>
      <c r="BM8" s="444"/>
      <c r="BN8" s="167"/>
      <c r="BO8" s="167"/>
      <c r="BP8" s="437" t="s">
        <v>1032</v>
      </c>
      <c r="BQ8" s="437"/>
      <c r="BR8" s="441" t="s">
        <v>1033</v>
      </c>
    </row>
    <row r="9" spans="1:70" ht="14.45" customHeight="1">
      <c r="A9" s="435"/>
      <c r="B9" s="435"/>
      <c r="C9" s="435"/>
      <c r="D9" s="435"/>
      <c r="E9" s="435"/>
      <c r="F9" s="435"/>
      <c r="G9" s="435"/>
      <c r="H9" s="435"/>
      <c r="I9" s="435"/>
      <c r="J9" s="435"/>
      <c r="K9" s="435"/>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8"/>
      <c r="AL9" s="438"/>
      <c r="AM9" s="438"/>
      <c r="AN9" s="438"/>
      <c r="AO9" s="438"/>
      <c r="AP9" s="427" t="s">
        <v>4</v>
      </c>
      <c r="AQ9" s="427"/>
      <c r="AR9" s="427"/>
      <c r="AS9" s="427"/>
      <c r="AT9" s="427"/>
      <c r="AU9" s="427"/>
      <c r="AV9" s="427"/>
      <c r="AW9" s="427"/>
      <c r="AX9" s="427"/>
      <c r="AY9" s="34"/>
      <c r="AZ9" s="34"/>
      <c r="BA9" s="34"/>
      <c r="BB9" s="34"/>
      <c r="BC9" s="34"/>
      <c r="BD9" s="34"/>
      <c r="BE9" s="34"/>
      <c r="BF9" s="34"/>
      <c r="BG9" s="34"/>
      <c r="BH9" s="34"/>
      <c r="BI9" s="34"/>
      <c r="BJ9" s="4" t="s">
        <v>1034</v>
      </c>
      <c r="BK9" s="4"/>
      <c r="BL9" s="442" t="s">
        <v>1035</v>
      </c>
      <c r="BM9" s="442"/>
      <c r="BN9" s="442" t="s">
        <v>1036</v>
      </c>
      <c r="BO9" s="442"/>
      <c r="BP9" s="437"/>
      <c r="BQ9" s="437"/>
      <c r="BR9" s="441"/>
    </row>
    <row r="10" spans="1:70" ht="14.45" customHeight="1">
      <c r="A10" s="435"/>
      <c r="B10" s="435"/>
      <c r="C10" s="435"/>
      <c r="D10" s="435"/>
      <c r="E10" s="435"/>
      <c r="F10" s="435"/>
      <c r="G10" s="435"/>
      <c r="H10" s="435"/>
      <c r="I10" s="435"/>
      <c r="J10" s="435"/>
      <c r="K10" s="435"/>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8"/>
      <c r="AL10" s="438"/>
      <c r="AM10" s="438"/>
      <c r="AN10" s="438"/>
      <c r="AO10" s="438"/>
      <c r="AP10" s="439" t="s">
        <v>4</v>
      </c>
      <c r="AQ10" s="439"/>
      <c r="AR10" s="439"/>
      <c r="AS10" s="439"/>
      <c r="AT10" s="439"/>
      <c r="AU10" s="439"/>
      <c r="AV10" s="439"/>
      <c r="AW10" s="440" t="s">
        <v>11</v>
      </c>
      <c r="AX10" s="440"/>
      <c r="AY10" s="424" t="s">
        <v>12</v>
      </c>
      <c r="AZ10" s="152"/>
      <c r="BA10" s="424" t="s">
        <v>13</v>
      </c>
      <c r="BB10" s="424" t="s">
        <v>14</v>
      </c>
      <c r="BC10" s="424" t="s">
        <v>15</v>
      </c>
      <c r="BD10" s="424" t="s">
        <v>16</v>
      </c>
      <c r="BE10" s="424" t="s">
        <v>17</v>
      </c>
      <c r="BF10" s="424" t="s">
        <v>18</v>
      </c>
      <c r="BG10" s="424" t="s">
        <v>19</v>
      </c>
      <c r="BH10" s="424" t="s">
        <v>20</v>
      </c>
      <c r="BI10" s="424" t="s">
        <v>21</v>
      </c>
      <c r="BJ10" s="425" t="s">
        <v>1037</v>
      </c>
      <c r="BK10" s="425" t="s">
        <v>1038</v>
      </c>
      <c r="BL10" s="443" t="s">
        <v>1039</v>
      </c>
      <c r="BM10" s="443" t="s">
        <v>1038</v>
      </c>
      <c r="BN10" s="445" t="s">
        <v>1040</v>
      </c>
      <c r="BO10" s="445" t="s">
        <v>1038</v>
      </c>
      <c r="BP10" s="434" t="s">
        <v>1041</v>
      </c>
      <c r="BQ10" s="434" t="s">
        <v>1042</v>
      </c>
      <c r="BR10" s="441"/>
    </row>
    <row r="11" spans="1:70" ht="135" customHeight="1">
      <c r="A11" s="5" t="s">
        <v>22</v>
      </c>
      <c r="B11" s="5" t="s">
        <v>24</v>
      </c>
      <c r="C11" s="5" t="s">
        <v>25</v>
      </c>
      <c r="D11" s="5" t="s">
        <v>26</v>
      </c>
      <c r="E11" s="5" t="s">
        <v>27</v>
      </c>
      <c r="F11" s="5" t="s">
        <v>28</v>
      </c>
      <c r="G11" s="5" t="s">
        <v>29</v>
      </c>
      <c r="H11" s="5" t="s">
        <v>30</v>
      </c>
      <c r="I11" s="5" t="s">
        <v>31</v>
      </c>
      <c r="J11" s="5" t="s">
        <v>32</v>
      </c>
      <c r="K11" s="5" t="s">
        <v>33</v>
      </c>
      <c r="L11" s="6" t="s">
        <v>34</v>
      </c>
      <c r="M11" s="6" t="s">
        <v>35</v>
      </c>
      <c r="N11" s="6" t="s">
        <v>36</v>
      </c>
      <c r="O11" s="6" t="s">
        <v>37</v>
      </c>
      <c r="P11" s="6" t="s">
        <v>38</v>
      </c>
      <c r="Q11" s="6" t="s">
        <v>39</v>
      </c>
      <c r="R11" s="6" t="s">
        <v>40</v>
      </c>
      <c r="S11" s="6" t="s">
        <v>41</v>
      </c>
      <c r="T11" s="6" t="s">
        <v>42</v>
      </c>
      <c r="U11" s="6" t="s">
        <v>43</v>
      </c>
      <c r="V11" s="6" t="s">
        <v>44</v>
      </c>
      <c r="W11" s="6" t="s">
        <v>45</v>
      </c>
      <c r="X11" s="6" t="s">
        <v>46</v>
      </c>
      <c r="Y11" s="6" t="s">
        <v>47</v>
      </c>
      <c r="Z11" s="6" t="s">
        <v>48</v>
      </c>
      <c r="AA11" s="6" t="s">
        <v>49</v>
      </c>
      <c r="AB11" s="6" t="s">
        <v>50</v>
      </c>
      <c r="AC11" s="6" t="s">
        <v>51</v>
      </c>
      <c r="AD11" s="6" t="s">
        <v>52</v>
      </c>
      <c r="AE11" s="7" t="s">
        <v>53</v>
      </c>
      <c r="AF11" s="7" t="s">
        <v>54</v>
      </c>
      <c r="AG11" s="7" t="s">
        <v>13</v>
      </c>
      <c r="AH11" s="7" t="s">
        <v>426</v>
      </c>
      <c r="AI11" s="7" t="s">
        <v>15</v>
      </c>
      <c r="AJ11" s="8" t="s">
        <v>56</v>
      </c>
      <c r="AK11" s="152" t="s">
        <v>1043</v>
      </c>
      <c r="AL11" s="152" t="s">
        <v>58</v>
      </c>
      <c r="AM11" s="152" t="s">
        <v>59</v>
      </c>
      <c r="AN11" s="152" t="s">
        <v>60</v>
      </c>
      <c r="AO11" s="152" t="s">
        <v>61</v>
      </c>
      <c r="AP11" s="152" t="s">
        <v>62</v>
      </c>
      <c r="AQ11" s="152" t="s">
        <v>63</v>
      </c>
      <c r="AR11" s="152" t="s">
        <v>64</v>
      </c>
      <c r="AS11" s="152" t="s">
        <v>65</v>
      </c>
      <c r="AT11" s="152" t="s">
        <v>66</v>
      </c>
      <c r="AU11" s="152" t="s">
        <v>67</v>
      </c>
      <c r="AV11" s="152" t="s">
        <v>68</v>
      </c>
      <c r="AW11" s="440"/>
      <c r="AX11" s="440"/>
      <c r="AY11" s="424"/>
      <c r="AZ11" s="152" t="s">
        <v>69</v>
      </c>
      <c r="BA11" s="424"/>
      <c r="BB11" s="424"/>
      <c r="BC11" s="424"/>
      <c r="BD11" s="424"/>
      <c r="BE11" s="424"/>
      <c r="BF11" s="424"/>
      <c r="BG11" s="424"/>
      <c r="BH11" s="424"/>
      <c r="BI11" s="424"/>
      <c r="BJ11" s="426"/>
      <c r="BK11" s="426"/>
      <c r="BL11" s="443"/>
      <c r="BM11" s="443"/>
      <c r="BN11" s="445"/>
      <c r="BO11" s="445"/>
      <c r="BP11" s="434"/>
      <c r="BQ11" s="434"/>
      <c r="BR11" s="441"/>
    </row>
    <row r="12" spans="1:70" s="59" customFormat="1" ht="286.89999999999998" hidden="1" customHeight="1">
      <c r="A12" s="50" t="s">
        <v>77</v>
      </c>
      <c r="B12" s="58"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50" t="str">
        <f>VLOOKUP(A12,'Fórmulas '!$F$47:$G$66,2,FALSE)</f>
        <v>Jefe Oficina Asesora de Planeación</v>
      </c>
      <c r="D12" s="91" t="s">
        <v>1044</v>
      </c>
      <c r="E12" s="56" t="s">
        <v>95</v>
      </c>
      <c r="F12" s="56" t="s">
        <v>95</v>
      </c>
      <c r="G12" s="56" t="s">
        <v>95</v>
      </c>
      <c r="H12" s="56" t="s">
        <v>95</v>
      </c>
      <c r="I12" s="56" t="s">
        <v>83</v>
      </c>
      <c r="J12" s="58" t="s">
        <v>1045</v>
      </c>
      <c r="K12" s="58" t="s">
        <v>191</v>
      </c>
      <c r="L12" s="56" t="s">
        <v>95</v>
      </c>
      <c r="M12" s="56" t="s">
        <v>94</v>
      </c>
      <c r="N12" s="151" t="s">
        <v>95</v>
      </c>
      <c r="O12" s="56" t="s">
        <v>95</v>
      </c>
      <c r="P12" s="56" t="s">
        <v>95</v>
      </c>
      <c r="Q12" s="56" t="s">
        <v>94</v>
      </c>
      <c r="R12" s="56" t="s">
        <v>94</v>
      </c>
      <c r="S12" s="56" t="s">
        <v>94</v>
      </c>
      <c r="T12" s="56" t="s">
        <v>94</v>
      </c>
      <c r="U12" s="56" t="s">
        <v>95</v>
      </c>
      <c r="V12" s="56" t="s">
        <v>95</v>
      </c>
      <c r="W12" s="56" t="s">
        <v>95</v>
      </c>
      <c r="X12" s="56" t="s">
        <v>94</v>
      </c>
      <c r="Y12" s="56" t="s">
        <v>94</v>
      </c>
      <c r="Z12" s="56" t="s">
        <v>95</v>
      </c>
      <c r="AA12" s="56" t="s">
        <v>94</v>
      </c>
      <c r="AB12" s="56" t="s">
        <v>95</v>
      </c>
      <c r="AC12" s="56" t="s">
        <v>94</v>
      </c>
      <c r="AD12" s="56" t="s">
        <v>94</v>
      </c>
      <c r="AE12" s="56">
        <f>+COUNTIF(L12:AD12,"SI")</f>
        <v>9</v>
      </c>
      <c r="AF12" s="56" t="s">
        <v>87</v>
      </c>
      <c r="AG12" s="56">
        <f>IFERROR(VLOOKUP(AF12,'Fórmulas '!$B$26:$C$30,2,0),"")</f>
        <v>3</v>
      </c>
      <c r="AH12" s="56" t="str">
        <f>IF(AE12&lt;=5,"MODERADO",IF(AE12&lt;=11,"MAYOR","CATASTRÓFICO"))</f>
        <v>MAYOR</v>
      </c>
      <c r="AI12" s="66">
        <f>+IFERROR(VLOOKUP(AH12,'Fórmulas '!$E$28:$F$30,2,),"")</f>
        <v>4</v>
      </c>
      <c r="AJ12" s="67" t="str">
        <f>IFERROR(VLOOKUP(CONCATENATE(AG12,AI12),'Fórmulas '!$J$47:$K$71,2,),"")</f>
        <v>EXTREMO</v>
      </c>
      <c r="AK12" s="113" t="s">
        <v>1046</v>
      </c>
      <c r="AL12" s="58" t="s">
        <v>1047</v>
      </c>
      <c r="AM12" s="58" t="s">
        <v>1048</v>
      </c>
      <c r="AN12" s="60" t="s">
        <v>92</v>
      </c>
      <c r="AO12" s="60" t="s">
        <v>93</v>
      </c>
      <c r="AP12" s="56">
        <v>0</v>
      </c>
      <c r="AQ12" s="56">
        <v>5</v>
      </c>
      <c r="AR12" s="56">
        <v>0</v>
      </c>
      <c r="AS12" s="56">
        <v>10</v>
      </c>
      <c r="AT12" s="56">
        <v>15</v>
      </c>
      <c r="AU12" s="56">
        <v>0</v>
      </c>
      <c r="AV12" s="56">
        <v>0</v>
      </c>
      <c r="AW12" s="56">
        <f t="shared" ref="AW12:AW18" si="0">SUM(AP12:AV12)</f>
        <v>30</v>
      </c>
      <c r="AX12" s="122" t="str">
        <f>IF(AW12=" "," ",IF(AW12&lt;=50,"DISMINUYE CERO PUNTOS",IF(AW12&lt;=75,"DISMINUYE UN PUNTO",IF(AW12&lt;=100,"DISMINUYE DOS PUNTOS"))))</f>
        <v>DISMINUYE CERO PUNTOS</v>
      </c>
      <c r="AY12" s="56">
        <f>+AG12</f>
        <v>3</v>
      </c>
      <c r="AZ12" s="56" t="str">
        <f>IF(BA12=1,"RARA VEZ",IF(BA12=2,"IMPROBABLE",IF(BA12=3,"POSIBLE",IF(BA12=4,"PROBABLE'","CASI SEGURO"))))</f>
        <v>POSIBLE</v>
      </c>
      <c r="BA12" s="66">
        <f>IF(AG12&lt;=2,1,IF(AX12="DISMINUYE CERO PUNTOS",AG12,IF(AX12="DISMINUYE UN PUNTO",AG12-1,AG12-2)))</f>
        <v>3</v>
      </c>
      <c r="BB12" s="104" t="str">
        <f>AH12</f>
        <v>MAYOR</v>
      </c>
      <c r="BC12" s="56">
        <f>AI12</f>
        <v>4</v>
      </c>
      <c r="BD12" s="104" t="str">
        <f>IFERROR(VLOOKUP(CONCATENATE(BA12,BC12),'Fórmulas '!$J$47:$K$71,2,),"")</f>
        <v>EXTREMO</v>
      </c>
      <c r="BE12" s="60" t="s">
        <v>1049</v>
      </c>
      <c r="BF12" s="56" t="s">
        <v>97</v>
      </c>
      <c r="BG12" s="56" t="s">
        <v>1050</v>
      </c>
      <c r="BH12" s="58" t="s">
        <v>1051</v>
      </c>
      <c r="BI12" s="58" t="s">
        <v>1052</v>
      </c>
      <c r="BJ12" s="58" t="s">
        <v>1053</v>
      </c>
      <c r="BK12" s="58" t="s">
        <v>1054</v>
      </c>
      <c r="BL12" s="58" t="s">
        <v>1055</v>
      </c>
      <c r="BM12" s="58" t="s">
        <v>1056</v>
      </c>
      <c r="BN12" s="58"/>
      <c r="BO12" s="58"/>
      <c r="BP12" s="58" t="s">
        <v>1057</v>
      </c>
      <c r="BQ12" s="58" t="s">
        <v>1058</v>
      </c>
      <c r="BR12" s="58" t="s">
        <v>1059</v>
      </c>
    </row>
    <row r="13" spans="1:70" ht="284.45" hidden="1" customHeight="1">
      <c r="A13" s="50" t="s">
        <v>403</v>
      </c>
      <c r="B13" s="58" t="str">
        <f>VLOOKUP(A13,'Fórmulas '!$B$47:$C$66,2,FALSE)</f>
        <v>Identificar y desarrollar las potencialidades de mejora en los procesos institucionales a partir del seguimiento y evaluación de la gestión.</v>
      </c>
      <c r="C13" s="50" t="str">
        <f>VLOOKUP(A13,'Fórmulas '!$F$47:$G$66,2,FALSE)</f>
        <v>Jefe Oficina Asesora de Planeación</v>
      </c>
      <c r="D13" s="92" t="s">
        <v>1060</v>
      </c>
      <c r="E13" s="10" t="s">
        <v>95</v>
      </c>
      <c r="F13" s="56" t="s">
        <v>95</v>
      </c>
      <c r="G13" s="10" t="s">
        <v>95</v>
      </c>
      <c r="H13" s="10" t="s">
        <v>95</v>
      </c>
      <c r="I13" s="10" t="s">
        <v>83</v>
      </c>
      <c r="J13" s="58" t="s">
        <v>1061</v>
      </c>
      <c r="K13" s="58" t="s">
        <v>408</v>
      </c>
      <c r="L13" s="10" t="s">
        <v>95</v>
      </c>
      <c r="M13" s="10" t="s">
        <v>95</v>
      </c>
      <c r="N13" s="10" t="s">
        <v>95</v>
      </c>
      <c r="O13" s="10" t="s">
        <v>94</v>
      </c>
      <c r="P13" s="10" t="s">
        <v>94</v>
      </c>
      <c r="Q13" s="10" t="s">
        <v>94</v>
      </c>
      <c r="R13" s="10" t="s">
        <v>95</v>
      </c>
      <c r="S13" s="10" t="s">
        <v>94</v>
      </c>
      <c r="T13" s="10" t="s">
        <v>94</v>
      </c>
      <c r="U13" s="10" t="s">
        <v>94</v>
      </c>
      <c r="V13" s="10" t="s">
        <v>94</v>
      </c>
      <c r="W13" s="10" t="s">
        <v>95</v>
      </c>
      <c r="X13" s="10" t="s">
        <v>94</v>
      </c>
      <c r="Y13" s="10" t="s">
        <v>94</v>
      </c>
      <c r="Z13" s="10" t="s">
        <v>124</v>
      </c>
      <c r="AA13" s="10" t="s">
        <v>94</v>
      </c>
      <c r="AB13" s="10" t="s">
        <v>94</v>
      </c>
      <c r="AC13" s="10" t="s">
        <v>94</v>
      </c>
      <c r="AD13" s="10" t="s">
        <v>94</v>
      </c>
      <c r="AE13" s="56">
        <f t="shared" ref="AE13:AE44" si="1">+COUNTIF(L13:AD13,"SI")</f>
        <v>5</v>
      </c>
      <c r="AF13" s="10" t="s">
        <v>109</v>
      </c>
      <c r="AG13" s="56">
        <f>IFERROR(VLOOKUP(AF13,'Fórmulas '!$B$26:$C$30,2,0),"")</f>
        <v>1</v>
      </c>
      <c r="AH13" s="56" t="str">
        <f>IF(AE13&lt;=5,"MODERADO",IF(AE13&lt;=11,"MAYOR","CATASTRÓFICO"))</f>
        <v>MODERADO</v>
      </c>
      <c r="AI13" s="66">
        <f>+IFERROR(VLOOKUP(AH13,'Fórmulas '!$E$28:$F$30,2,),"")</f>
        <v>3</v>
      </c>
      <c r="AJ13" s="67" t="str">
        <f>IFERROR(VLOOKUP(CONCATENATE(AG13,AI13),'Fórmulas '!$J$47:$K$71,2,),"")</f>
        <v>MODERADO</v>
      </c>
      <c r="AK13" s="113" t="s">
        <v>1062</v>
      </c>
      <c r="AL13" s="108" t="s">
        <v>1063</v>
      </c>
      <c r="AM13" s="10" t="s">
        <v>1064</v>
      </c>
      <c r="AN13" s="108" t="s">
        <v>92</v>
      </c>
      <c r="AO13" s="60" t="s">
        <v>93</v>
      </c>
      <c r="AP13" s="10">
        <v>15</v>
      </c>
      <c r="AQ13" s="10">
        <v>5</v>
      </c>
      <c r="AR13" s="10">
        <v>0</v>
      </c>
      <c r="AS13" s="10">
        <v>10</v>
      </c>
      <c r="AT13" s="10">
        <v>15</v>
      </c>
      <c r="AU13" s="10">
        <v>10</v>
      </c>
      <c r="AV13" s="10">
        <v>30</v>
      </c>
      <c r="AW13" s="56">
        <f t="shared" si="0"/>
        <v>85</v>
      </c>
      <c r="AX13" s="122" t="str">
        <f t="shared" ref="AX13:AX44" si="2">IF(AW13=" "," ",IF(AW13&lt;=50,"DISMINUYE CERO PUNTOS",IF(AW13&lt;=75,"DISMINUYE UN PUNTO",IF(AW13&lt;=100,"DISMINUYE DOS PUNTOS"))))</f>
        <v>DISMINUYE DOS PUNTOS</v>
      </c>
      <c r="AY13" s="56">
        <f>+AG13</f>
        <v>1</v>
      </c>
      <c r="AZ13" s="56" t="str">
        <f t="shared" ref="AZ13:AZ44" si="3">IF(BA13=1,"RARA VEZ",IF(BA13=2,"IMPROBABLE",IF(BA13=3,"POSIBLE",IF(BA13=4,"PROBABLE'","CASI SEGURO"))))</f>
        <v>RARA VEZ</v>
      </c>
      <c r="BA13" s="66">
        <f t="shared" ref="BA13:BA44" si="4">IF(AG13&lt;=2,1,IF(AX13="DISMINUYE CERO PUNTOS",AG13,IF(AX13="DISMINUYE UN PUNTO",AG13-1,AG13-2)))</f>
        <v>1</v>
      </c>
      <c r="BB13" s="104" t="str">
        <f t="shared" ref="BB13:BB44" si="5">AH13</f>
        <v>MODERADO</v>
      </c>
      <c r="BC13" s="56">
        <f t="shared" ref="BC13:BC44" si="6">AI13</f>
        <v>3</v>
      </c>
      <c r="BD13" s="104" t="str">
        <f>IFERROR(VLOOKUP(CONCATENATE(BA13,BC13),'Fórmulas '!$J$47:$K$71,2,),"")</f>
        <v>MODERADO</v>
      </c>
      <c r="BE13" s="60">
        <f t="shared" ref="BE13:BE18" si="7">IFERROR(BC13*BA13,"")</f>
        <v>3</v>
      </c>
      <c r="BF13" s="56" t="s">
        <v>1065</v>
      </c>
      <c r="BG13" s="10" t="s">
        <v>195</v>
      </c>
      <c r="BH13" s="58" t="s">
        <v>411</v>
      </c>
      <c r="BI13" s="10" t="s">
        <v>412</v>
      </c>
      <c r="BJ13" s="154" t="s">
        <v>1066</v>
      </c>
      <c r="BK13" s="58"/>
      <c r="BL13" s="51" t="s">
        <v>1067</v>
      </c>
      <c r="BM13" s="58" t="s">
        <v>1054</v>
      </c>
      <c r="BN13" s="11"/>
      <c r="BO13" s="11"/>
      <c r="BP13" s="51" t="s">
        <v>1068</v>
      </c>
      <c r="BQ13" s="155" t="s">
        <v>1069</v>
      </c>
      <c r="BR13" s="22" t="s">
        <v>1070</v>
      </c>
    </row>
    <row r="14" spans="1:70" ht="151.9" hidden="1" customHeight="1">
      <c r="A14" s="50" t="s">
        <v>1071</v>
      </c>
      <c r="B14" s="58" t="str">
        <f>VLOOKUP(A14,'Fórmulas '!$B$47:$C$66,2,FALSE)</f>
        <v>Fortalecer la imagen institucional de Indeportes Antioquia, como referente social del deporte en el departamento.</v>
      </c>
      <c r="C14" s="50" t="str">
        <f>VLOOKUP(A14,'Fórmulas '!$F$47:$G$66,2,FALSE)</f>
        <v>Jefe Oficina de Comunicaciones</v>
      </c>
      <c r="D14" s="90" t="s">
        <v>1072</v>
      </c>
      <c r="E14" s="50" t="s">
        <v>95</v>
      </c>
      <c r="F14" s="50" t="s">
        <v>95</v>
      </c>
      <c r="G14" s="50" t="s">
        <v>95</v>
      </c>
      <c r="H14" s="50" t="s">
        <v>95</v>
      </c>
      <c r="I14" s="50" t="s">
        <v>83</v>
      </c>
      <c r="J14" s="103" t="s">
        <v>1073</v>
      </c>
      <c r="K14" s="102" t="s">
        <v>1074</v>
      </c>
      <c r="L14" s="60" t="s">
        <v>95</v>
      </c>
      <c r="M14" s="60" t="s">
        <v>94</v>
      </c>
      <c r="N14" s="60" t="s">
        <v>94</v>
      </c>
      <c r="O14" s="60" t="s">
        <v>94</v>
      </c>
      <c r="P14" s="60" t="s">
        <v>95</v>
      </c>
      <c r="Q14" s="101" t="s">
        <v>95</v>
      </c>
      <c r="R14" s="60" t="s">
        <v>94</v>
      </c>
      <c r="S14" s="60" t="s">
        <v>94</v>
      </c>
      <c r="T14" s="101" t="s">
        <v>95</v>
      </c>
      <c r="U14" s="60" t="s">
        <v>95</v>
      </c>
      <c r="V14" s="60" t="s">
        <v>95</v>
      </c>
      <c r="W14" s="60" t="s">
        <v>95</v>
      </c>
      <c r="X14" s="101" t="s">
        <v>95</v>
      </c>
      <c r="Y14" s="60" t="s">
        <v>95</v>
      </c>
      <c r="Z14" s="60" t="s">
        <v>95</v>
      </c>
      <c r="AA14" s="60" t="s">
        <v>94</v>
      </c>
      <c r="AB14" s="60" t="s">
        <v>95</v>
      </c>
      <c r="AC14" s="60" t="s">
        <v>95</v>
      </c>
      <c r="AD14" s="60" t="s">
        <v>94</v>
      </c>
      <c r="AE14" s="56">
        <f t="shared" si="1"/>
        <v>12</v>
      </c>
      <c r="AF14" s="106" t="s">
        <v>129</v>
      </c>
      <c r="AG14" s="56">
        <f>IFERROR(VLOOKUP(AF14,'Fórmulas '!$B$26:$C$30,2,0),"")</f>
        <v>2</v>
      </c>
      <c r="AH14" s="56" t="str">
        <f>IF(AE14&lt;=5,"MODERADO",IF(AE14&lt;=11,"MAYOR","CATASTRÓFICO"))</f>
        <v>CATASTRÓFICO</v>
      </c>
      <c r="AI14" s="66">
        <f>+IFERROR(VLOOKUP(AH14,'Fórmulas '!$E$28:$F$30,2,),"")</f>
        <v>5</v>
      </c>
      <c r="AJ14" s="67" t="str">
        <f>IFERROR(VLOOKUP(CONCATENATE(AG14,AI14),'Fórmulas '!$J$47:$K$71,2,),"")</f>
        <v>EXTREMO</v>
      </c>
      <c r="AK14" s="114" t="s">
        <v>1075</v>
      </c>
      <c r="AL14" s="108" t="s">
        <v>1076</v>
      </c>
      <c r="AM14" s="60" t="s">
        <v>1077</v>
      </c>
      <c r="AN14" s="107" t="s">
        <v>92</v>
      </c>
      <c r="AO14" s="60" t="s">
        <v>281</v>
      </c>
      <c r="AP14" s="66">
        <v>0</v>
      </c>
      <c r="AQ14" s="66">
        <v>5</v>
      </c>
      <c r="AR14" s="60">
        <v>0</v>
      </c>
      <c r="AS14" s="60">
        <v>10</v>
      </c>
      <c r="AT14" s="60">
        <v>15</v>
      </c>
      <c r="AU14" s="60">
        <v>10</v>
      </c>
      <c r="AV14" s="60">
        <v>30</v>
      </c>
      <c r="AW14" s="66">
        <f t="shared" si="0"/>
        <v>70</v>
      </c>
      <c r="AX14" s="122" t="str">
        <f t="shared" si="2"/>
        <v>DISMINUYE UN PUNTO</v>
      </c>
      <c r="AY14" s="56">
        <f>AG14</f>
        <v>2</v>
      </c>
      <c r="AZ14" s="56" t="str">
        <f t="shared" si="3"/>
        <v>RARA VEZ</v>
      </c>
      <c r="BA14" s="66">
        <f t="shared" si="4"/>
        <v>1</v>
      </c>
      <c r="BB14" s="104" t="str">
        <f t="shared" si="5"/>
        <v>CATASTRÓFICO</v>
      </c>
      <c r="BC14" s="56">
        <f t="shared" si="6"/>
        <v>5</v>
      </c>
      <c r="BD14" s="104" t="str">
        <f>IFERROR(VLOOKUP(CONCATENATE(BA14,BC14),'Fórmulas '!$J$47:$K$71,2,),"")</f>
        <v>ALTO</v>
      </c>
      <c r="BE14" s="60">
        <f t="shared" si="7"/>
        <v>5</v>
      </c>
      <c r="BF14" s="60" t="s">
        <v>97</v>
      </c>
      <c r="BG14" s="66" t="s">
        <v>236</v>
      </c>
      <c r="BH14" s="58" t="s">
        <v>1078</v>
      </c>
      <c r="BI14" s="60" t="s">
        <v>1079</v>
      </c>
      <c r="BJ14" s="66" t="s">
        <v>1080</v>
      </c>
      <c r="BK14" s="58" t="s">
        <v>1054</v>
      </c>
      <c r="BL14" s="156"/>
      <c r="BM14" s="156"/>
      <c r="BN14" s="157"/>
      <c r="BO14" s="156"/>
      <c r="BP14" s="158"/>
      <c r="BQ14" s="159" t="s">
        <v>1081</v>
      </c>
      <c r="BR14" s="160"/>
    </row>
    <row r="15" spans="1:70" ht="390" hidden="1">
      <c r="A15" s="50" t="s">
        <v>1082</v>
      </c>
      <c r="B15" s="58" t="e">
        <f>VLOOKUP(A15,'Fórmulas '!$B$47:$C$66,2,FALSE)</f>
        <v>#N/A</v>
      </c>
      <c r="C15" s="50" t="e">
        <f>VLOOKUP(A15,'Fórmulas '!$F$47:$G$66,2,FALSE)</f>
        <v>#N/A</v>
      </c>
      <c r="D15" s="71" t="s">
        <v>1083</v>
      </c>
      <c r="E15" s="67" t="s">
        <v>82</v>
      </c>
      <c r="F15" s="67" t="s">
        <v>82</v>
      </c>
      <c r="G15" s="69" t="s">
        <v>82</v>
      </c>
      <c r="H15" s="69" t="s">
        <v>82</v>
      </c>
      <c r="I15" s="69" t="s">
        <v>83</v>
      </c>
      <c r="J15" s="72" t="s">
        <v>1084</v>
      </c>
      <c r="K15" s="73" t="s">
        <v>1085</v>
      </c>
      <c r="L15" s="67" t="s">
        <v>82</v>
      </c>
      <c r="M15" s="67" t="s">
        <v>82</v>
      </c>
      <c r="N15" s="67" t="s">
        <v>82</v>
      </c>
      <c r="O15" s="67" t="s">
        <v>82</v>
      </c>
      <c r="P15" s="67" t="s">
        <v>82</v>
      </c>
      <c r="Q15" s="67" t="s">
        <v>86</v>
      </c>
      <c r="R15" s="67" t="s">
        <v>82</v>
      </c>
      <c r="S15" s="67" t="s">
        <v>86</v>
      </c>
      <c r="T15" s="67" t="s">
        <v>86</v>
      </c>
      <c r="U15" s="67" t="s">
        <v>82</v>
      </c>
      <c r="V15" s="67" t="s">
        <v>82</v>
      </c>
      <c r="W15" s="67" t="s">
        <v>82</v>
      </c>
      <c r="X15" s="67" t="s">
        <v>82</v>
      </c>
      <c r="Y15" s="67" t="s">
        <v>82</v>
      </c>
      <c r="Z15" s="67" t="s">
        <v>82</v>
      </c>
      <c r="AA15" s="67" t="s">
        <v>86</v>
      </c>
      <c r="AB15" s="67" t="s">
        <v>82</v>
      </c>
      <c r="AC15" s="67" t="s">
        <v>82</v>
      </c>
      <c r="AD15" s="67" t="s">
        <v>86</v>
      </c>
      <c r="AE15" s="56">
        <f t="shared" si="1"/>
        <v>14</v>
      </c>
      <c r="AF15" s="67" t="s">
        <v>125</v>
      </c>
      <c r="AG15" s="56">
        <f>IFERROR(VLOOKUP(AF15,'Fórmulas '!$B$26:$C$30,2,0),"")</f>
        <v>4</v>
      </c>
      <c r="AH15" s="56" t="str">
        <f t="shared" ref="AH15:AH44" si="8">IF(AE15&lt;=5,"MODERADO",IF(AE15&lt;=11,"MAYOR","CATASTRÓFICO"))</f>
        <v>CATASTRÓFICO</v>
      </c>
      <c r="AI15" s="66">
        <f>+IFERROR(VLOOKUP(AH15,'Fórmulas '!$E$28:$F$30,2,),"")</f>
        <v>5</v>
      </c>
      <c r="AJ15" s="67" t="str">
        <f>IFERROR(VLOOKUP(CONCATENATE(AG15,AI15),'Fórmulas '!$J$47:$K$71,2,),"")</f>
        <v>EXTREMO</v>
      </c>
      <c r="AK15" s="115" t="s">
        <v>1086</v>
      </c>
      <c r="AL15" s="72" t="s">
        <v>1087</v>
      </c>
      <c r="AM15" s="72" t="s">
        <v>1088</v>
      </c>
      <c r="AN15" s="67" t="s">
        <v>92</v>
      </c>
      <c r="AO15" s="67" t="s">
        <v>93</v>
      </c>
      <c r="AP15" s="67">
        <v>0</v>
      </c>
      <c r="AQ15" s="67">
        <v>5</v>
      </c>
      <c r="AR15" s="67">
        <v>0</v>
      </c>
      <c r="AS15" s="67">
        <v>10</v>
      </c>
      <c r="AT15" s="67">
        <v>15</v>
      </c>
      <c r="AU15" s="67">
        <v>0</v>
      </c>
      <c r="AV15" s="67">
        <v>0</v>
      </c>
      <c r="AW15" s="67">
        <f t="shared" si="0"/>
        <v>30</v>
      </c>
      <c r="AX15" s="122" t="str">
        <f t="shared" si="2"/>
        <v>DISMINUYE CERO PUNTOS</v>
      </c>
      <c r="AY15" s="56">
        <f>AG15</f>
        <v>4</v>
      </c>
      <c r="AZ15" s="56" t="str">
        <f t="shared" si="3"/>
        <v>PROBABLE'</v>
      </c>
      <c r="BA15" s="66">
        <f t="shared" si="4"/>
        <v>4</v>
      </c>
      <c r="BB15" s="104" t="str">
        <f t="shared" si="5"/>
        <v>CATASTRÓFICO</v>
      </c>
      <c r="BC15" s="56">
        <f t="shared" si="6"/>
        <v>5</v>
      </c>
      <c r="BD15" s="104" t="str">
        <f>IFERROR(VLOOKUP(CONCATENATE(BA15,BC15),'Fórmulas '!$J$47:$K$71,2,),"")</f>
        <v>EXTREMO</v>
      </c>
      <c r="BE15" s="69">
        <f t="shared" si="7"/>
        <v>20</v>
      </c>
      <c r="BF15" s="67" t="s">
        <v>97</v>
      </c>
      <c r="BG15" s="67" t="s">
        <v>806</v>
      </c>
      <c r="BH15" s="73" t="s">
        <v>1089</v>
      </c>
      <c r="BI15" s="72" t="s">
        <v>1090</v>
      </c>
      <c r="BJ15" s="154" t="s">
        <v>1091</v>
      </c>
      <c r="BK15" s="72" t="s">
        <v>1092</v>
      </c>
      <c r="BL15" s="187" t="s">
        <v>1093</v>
      </c>
      <c r="BM15" s="181" t="s">
        <v>1092</v>
      </c>
      <c r="BN15" s="70"/>
      <c r="BO15" s="53"/>
      <c r="BP15" s="68"/>
      <c r="BQ15" s="70"/>
      <c r="BR15" s="68"/>
    </row>
    <row r="16" spans="1:70" ht="177" customHeight="1">
      <c r="A16" s="69" t="s">
        <v>117</v>
      </c>
      <c r="B16" s="58"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50" t="str">
        <f>VLOOKUP(A16,'Fórmulas '!$F$47:$G$66,2,FALSE)</f>
        <v>Subgerente de Altos Logros -  Jefe de Oficina de Medicina Deportiva</v>
      </c>
      <c r="D16" s="71" t="s">
        <v>1094</v>
      </c>
      <c r="E16" s="67" t="s">
        <v>82</v>
      </c>
      <c r="F16" s="67" t="s">
        <v>82</v>
      </c>
      <c r="G16" s="69" t="s">
        <v>82</v>
      </c>
      <c r="H16" s="69" t="s">
        <v>82</v>
      </c>
      <c r="I16" s="69" t="s">
        <v>83</v>
      </c>
      <c r="J16" s="72" t="s">
        <v>122</v>
      </c>
      <c r="K16" s="73" t="s">
        <v>123</v>
      </c>
      <c r="L16" s="67" t="s">
        <v>82</v>
      </c>
      <c r="M16" s="67" t="s">
        <v>82</v>
      </c>
      <c r="N16" s="67" t="s">
        <v>82</v>
      </c>
      <c r="O16" s="67" t="s">
        <v>82</v>
      </c>
      <c r="P16" s="67" t="s">
        <v>82</v>
      </c>
      <c r="Q16" s="67" t="s">
        <v>82</v>
      </c>
      <c r="R16" s="67" t="s">
        <v>82</v>
      </c>
      <c r="S16" s="67" t="s">
        <v>82</v>
      </c>
      <c r="T16" s="67" t="s">
        <v>124</v>
      </c>
      <c r="U16" s="67" t="s">
        <v>82</v>
      </c>
      <c r="V16" s="67" t="s">
        <v>82</v>
      </c>
      <c r="W16" s="67" t="s">
        <v>82</v>
      </c>
      <c r="X16" s="67" t="s">
        <v>82</v>
      </c>
      <c r="Y16" s="67" t="s">
        <v>82</v>
      </c>
      <c r="Z16" s="67" t="s">
        <v>82</v>
      </c>
      <c r="AA16" s="67" t="s">
        <v>124</v>
      </c>
      <c r="AB16" s="67" t="s">
        <v>82</v>
      </c>
      <c r="AC16" s="67" t="s">
        <v>82</v>
      </c>
      <c r="AD16" s="67" t="s">
        <v>124</v>
      </c>
      <c r="AE16" s="56">
        <f t="shared" si="1"/>
        <v>16</v>
      </c>
      <c r="AF16" s="67" t="s">
        <v>125</v>
      </c>
      <c r="AG16" s="56">
        <f>IFERROR(VLOOKUP(AF16,'Fórmulas '!$B$26:$C$30,2,0),"")</f>
        <v>4</v>
      </c>
      <c r="AH16" s="56" t="str">
        <f t="shared" si="8"/>
        <v>CATASTRÓFICO</v>
      </c>
      <c r="AI16" s="66">
        <f>+IFERROR(VLOOKUP(AH16,'Fórmulas '!$E$28:$F$30,2,),"")</f>
        <v>5</v>
      </c>
      <c r="AJ16" s="67" t="str">
        <f>IFERROR(VLOOKUP(CONCATENATE(AG16,AI16),'Fórmulas '!$J$47:$K$71,2,),"")</f>
        <v>EXTREMO</v>
      </c>
      <c r="AK16" s="71" t="s">
        <v>1095</v>
      </c>
      <c r="AL16" s="74" t="s">
        <v>1096</v>
      </c>
      <c r="AM16" s="73" t="s">
        <v>1097</v>
      </c>
      <c r="AN16" s="74" t="s">
        <v>92</v>
      </c>
      <c r="AO16" s="67" t="s">
        <v>93</v>
      </c>
      <c r="AP16" s="67">
        <v>15</v>
      </c>
      <c r="AQ16" s="67">
        <v>5</v>
      </c>
      <c r="AR16" s="67">
        <v>0</v>
      </c>
      <c r="AS16" s="67">
        <v>10</v>
      </c>
      <c r="AT16" s="67">
        <v>15</v>
      </c>
      <c r="AU16" s="67">
        <v>10</v>
      </c>
      <c r="AV16" s="67">
        <v>30</v>
      </c>
      <c r="AW16" s="67">
        <f t="shared" si="0"/>
        <v>85</v>
      </c>
      <c r="AX16" s="122" t="str">
        <f t="shared" si="2"/>
        <v>DISMINUYE DOS PUNTOS</v>
      </c>
      <c r="AY16" s="56">
        <f>AG16</f>
        <v>4</v>
      </c>
      <c r="AZ16" s="56" t="str">
        <f t="shared" si="3"/>
        <v>IMPROBABLE</v>
      </c>
      <c r="BA16" s="66">
        <f t="shared" si="4"/>
        <v>2</v>
      </c>
      <c r="BB16" s="104" t="str">
        <f t="shared" si="5"/>
        <v>CATASTRÓFICO</v>
      </c>
      <c r="BC16" s="56">
        <f t="shared" si="6"/>
        <v>5</v>
      </c>
      <c r="BD16" s="104" t="str">
        <f>IFERROR(VLOOKUP(CONCATENATE(BA16,BC16),'Fórmulas '!$J$47:$K$71,2,),"")</f>
        <v>EXTREMO</v>
      </c>
      <c r="BE16" s="69">
        <f t="shared" si="7"/>
        <v>10</v>
      </c>
      <c r="BF16" s="67" t="s">
        <v>97</v>
      </c>
      <c r="BG16" s="67" t="s">
        <v>529</v>
      </c>
      <c r="BH16" s="123" t="s">
        <v>1098</v>
      </c>
      <c r="BI16" s="75" t="s">
        <v>132</v>
      </c>
      <c r="BJ16" s="75" t="s">
        <v>1099</v>
      </c>
      <c r="BK16" s="75" t="s">
        <v>1100</v>
      </c>
      <c r="BL16" s="73" t="s">
        <v>1101</v>
      </c>
      <c r="BM16" s="72" t="s">
        <v>1100</v>
      </c>
      <c r="BN16" s="73" t="s">
        <v>1101</v>
      </c>
      <c r="BO16" s="72" t="s">
        <v>1100</v>
      </c>
      <c r="BP16" s="73" t="s">
        <v>1102</v>
      </c>
      <c r="BQ16" s="73" t="s">
        <v>1103</v>
      </c>
      <c r="BR16" s="73" t="s">
        <v>1104</v>
      </c>
    </row>
    <row r="17" spans="1:123" ht="200.45" customHeight="1">
      <c r="A17" s="69" t="s">
        <v>117</v>
      </c>
      <c r="B17" s="58"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50" t="str">
        <f>VLOOKUP(A17,'Fórmulas '!$F$47:$G$66,2,FALSE)</f>
        <v>Subgerente de Altos Logros -  Jefe de Oficina de Medicina Deportiva</v>
      </c>
      <c r="D17" s="71" t="s">
        <v>1105</v>
      </c>
      <c r="E17" s="67" t="s">
        <v>82</v>
      </c>
      <c r="F17" s="67" t="s">
        <v>95</v>
      </c>
      <c r="G17" s="69" t="s">
        <v>95</v>
      </c>
      <c r="H17" s="69" t="s">
        <v>95</v>
      </c>
      <c r="I17" s="69" t="s">
        <v>83</v>
      </c>
      <c r="J17" s="72" t="s">
        <v>1106</v>
      </c>
      <c r="K17" s="73" t="s">
        <v>1107</v>
      </c>
      <c r="L17" s="67" t="s">
        <v>82</v>
      </c>
      <c r="M17" s="67" t="s">
        <v>82</v>
      </c>
      <c r="N17" s="67" t="s">
        <v>82</v>
      </c>
      <c r="O17" s="67" t="s">
        <v>124</v>
      </c>
      <c r="P17" s="67" t="s">
        <v>82</v>
      </c>
      <c r="Q17" s="67" t="s">
        <v>124</v>
      </c>
      <c r="R17" s="67" t="s">
        <v>124</v>
      </c>
      <c r="S17" s="67" t="s">
        <v>124</v>
      </c>
      <c r="T17" s="67" t="s">
        <v>95</v>
      </c>
      <c r="U17" s="67" t="s">
        <v>95</v>
      </c>
      <c r="V17" s="67" t="s">
        <v>124</v>
      </c>
      <c r="W17" s="67" t="s">
        <v>94</v>
      </c>
      <c r="X17" s="67" t="s">
        <v>124</v>
      </c>
      <c r="Y17" s="67" t="s">
        <v>124</v>
      </c>
      <c r="Z17" s="67" t="s">
        <v>124</v>
      </c>
      <c r="AA17" s="67" t="s">
        <v>124</v>
      </c>
      <c r="AB17" s="67" t="s">
        <v>124</v>
      </c>
      <c r="AC17" s="67" t="s">
        <v>124</v>
      </c>
      <c r="AD17" s="67" t="s">
        <v>124</v>
      </c>
      <c r="AE17" s="56">
        <f t="shared" si="1"/>
        <v>6</v>
      </c>
      <c r="AF17" s="67" t="s">
        <v>125</v>
      </c>
      <c r="AG17" s="56">
        <f>IFERROR(VLOOKUP(AF17,'Fórmulas '!$B$26:$C$30,2,0),"")</f>
        <v>4</v>
      </c>
      <c r="AH17" s="56" t="str">
        <f t="shared" si="8"/>
        <v>MAYOR</v>
      </c>
      <c r="AI17" s="66">
        <f>+IFERROR(VLOOKUP(AH17,'Fórmulas '!$E$28:$F$30,2,),"")</f>
        <v>4</v>
      </c>
      <c r="AJ17" s="67" t="str">
        <f>IFERROR(VLOOKUP(CONCATENATE(AG17,AI17),'Fórmulas '!$J$47:$K$71,2,),"")</f>
        <v>EXTREMO</v>
      </c>
      <c r="AK17" s="71" t="s">
        <v>1108</v>
      </c>
      <c r="AL17" s="74" t="s">
        <v>1096</v>
      </c>
      <c r="AM17" s="73" t="s">
        <v>1109</v>
      </c>
      <c r="AN17" s="67" t="s">
        <v>92</v>
      </c>
      <c r="AO17" s="67" t="s">
        <v>93</v>
      </c>
      <c r="AP17" s="67">
        <v>15</v>
      </c>
      <c r="AQ17" s="67">
        <v>5</v>
      </c>
      <c r="AR17" s="67">
        <v>0</v>
      </c>
      <c r="AS17" s="67">
        <v>10</v>
      </c>
      <c r="AT17" s="67">
        <v>15</v>
      </c>
      <c r="AU17" s="67">
        <v>10</v>
      </c>
      <c r="AV17" s="67">
        <v>30</v>
      </c>
      <c r="AW17" s="67">
        <f t="shared" si="0"/>
        <v>85</v>
      </c>
      <c r="AX17" s="122" t="str">
        <f t="shared" si="2"/>
        <v>DISMINUYE DOS PUNTOS</v>
      </c>
      <c r="AY17" s="56">
        <f>AG17</f>
        <v>4</v>
      </c>
      <c r="AZ17" s="56" t="str">
        <f t="shared" si="3"/>
        <v>IMPROBABLE</v>
      </c>
      <c r="BA17" s="66">
        <f t="shared" si="4"/>
        <v>2</v>
      </c>
      <c r="BB17" s="104" t="str">
        <f t="shared" si="5"/>
        <v>MAYOR</v>
      </c>
      <c r="BC17" s="56">
        <f t="shared" si="6"/>
        <v>4</v>
      </c>
      <c r="BD17" s="104" t="str">
        <f>IFERROR(VLOOKUP(CONCATENATE(BA17,BC17),'Fórmulas '!$J$47:$K$71,2,),"")</f>
        <v>ALTO</v>
      </c>
      <c r="BE17" s="69">
        <f t="shared" si="7"/>
        <v>8</v>
      </c>
      <c r="BF17" s="67" t="s">
        <v>97</v>
      </c>
      <c r="BG17" s="67" t="s">
        <v>708</v>
      </c>
      <c r="BH17" s="73" t="s">
        <v>1110</v>
      </c>
      <c r="BI17" s="73" t="s">
        <v>1111</v>
      </c>
      <c r="BJ17" s="73" t="s">
        <v>1112</v>
      </c>
      <c r="BK17" s="72" t="s">
        <v>1113</v>
      </c>
      <c r="BL17" s="73" t="s">
        <v>1114</v>
      </c>
      <c r="BM17" s="72" t="s">
        <v>1115</v>
      </c>
      <c r="BN17" s="73" t="s">
        <v>1114</v>
      </c>
      <c r="BO17" s="72" t="s">
        <v>1115</v>
      </c>
      <c r="BP17" s="73" t="s">
        <v>1116</v>
      </c>
      <c r="BQ17" s="73" t="s">
        <v>1103</v>
      </c>
      <c r="BR17" s="73" t="s">
        <v>1104</v>
      </c>
    </row>
    <row r="18" spans="1:123" ht="187.9" customHeight="1">
      <c r="A18" s="69" t="s">
        <v>117</v>
      </c>
      <c r="B18" s="58"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50" t="str">
        <f>VLOOKUP(A18,'Fórmulas '!$F$47:$G$66,2,FALSE)</f>
        <v>Subgerente de Altos Logros -  Jefe de Oficina de Medicina Deportiva</v>
      </c>
      <c r="D18" s="71" t="s">
        <v>1117</v>
      </c>
      <c r="E18" s="67" t="s">
        <v>82</v>
      </c>
      <c r="F18" s="67" t="s">
        <v>82</v>
      </c>
      <c r="G18" s="69" t="s">
        <v>82</v>
      </c>
      <c r="H18" s="69" t="s">
        <v>82</v>
      </c>
      <c r="I18" s="69" t="s">
        <v>83</v>
      </c>
      <c r="J18" s="72" t="s">
        <v>1118</v>
      </c>
      <c r="K18" s="73" t="s">
        <v>1119</v>
      </c>
      <c r="L18" s="67" t="s">
        <v>82</v>
      </c>
      <c r="M18" s="67" t="s">
        <v>82</v>
      </c>
      <c r="N18" s="67" t="s">
        <v>82</v>
      </c>
      <c r="O18" s="67" t="s">
        <v>82</v>
      </c>
      <c r="P18" s="67" t="s">
        <v>82</v>
      </c>
      <c r="Q18" s="67" t="s">
        <v>82</v>
      </c>
      <c r="R18" s="67" t="s">
        <v>82</v>
      </c>
      <c r="S18" s="67" t="s">
        <v>82</v>
      </c>
      <c r="T18" s="67" t="s">
        <v>124</v>
      </c>
      <c r="U18" s="67" t="s">
        <v>82</v>
      </c>
      <c r="V18" s="67" t="s">
        <v>82</v>
      </c>
      <c r="W18" s="67" t="s">
        <v>82</v>
      </c>
      <c r="X18" s="67" t="s">
        <v>82</v>
      </c>
      <c r="Y18" s="67" t="s">
        <v>82</v>
      </c>
      <c r="Z18" s="67" t="s">
        <v>82</v>
      </c>
      <c r="AA18" s="67" t="s">
        <v>124</v>
      </c>
      <c r="AB18" s="67" t="s">
        <v>82</v>
      </c>
      <c r="AC18" s="67" t="s">
        <v>82</v>
      </c>
      <c r="AD18" s="67" t="s">
        <v>124</v>
      </c>
      <c r="AE18" s="56">
        <f t="shared" si="1"/>
        <v>16</v>
      </c>
      <c r="AF18" s="67" t="s">
        <v>87</v>
      </c>
      <c r="AG18" s="56">
        <f>IFERROR(VLOOKUP(AF18,'Fórmulas '!$B$26:$C$30,2,0),"")</f>
        <v>3</v>
      </c>
      <c r="AH18" s="56" t="str">
        <f t="shared" si="8"/>
        <v>CATASTRÓFICO</v>
      </c>
      <c r="AI18" s="66">
        <f>+IFERROR(VLOOKUP(AH18,'Fórmulas '!$E$28:$F$30,2,),"")</f>
        <v>5</v>
      </c>
      <c r="AJ18" s="67" t="str">
        <f>IFERROR(VLOOKUP(CONCATENATE(AG18,AI18),'Fórmulas '!$J$47:$K$71,2,),"")</f>
        <v>EXTREMO</v>
      </c>
      <c r="AK18" s="71" t="s">
        <v>1120</v>
      </c>
      <c r="AL18" s="72" t="s">
        <v>1121</v>
      </c>
      <c r="AM18" s="73" t="s">
        <v>1122</v>
      </c>
      <c r="AN18" s="67" t="s">
        <v>92</v>
      </c>
      <c r="AO18" s="67" t="s">
        <v>93</v>
      </c>
      <c r="AP18" s="67">
        <v>15</v>
      </c>
      <c r="AQ18" s="67">
        <v>5</v>
      </c>
      <c r="AR18" s="67">
        <v>0</v>
      </c>
      <c r="AS18" s="67">
        <v>10</v>
      </c>
      <c r="AT18" s="67">
        <v>15</v>
      </c>
      <c r="AU18" s="67">
        <v>10</v>
      </c>
      <c r="AV18" s="67">
        <v>30</v>
      </c>
      <c r="AW18" s="67">
        <f t="shared" si="0"/>
        <v>85</v>
      </c>
      <c r="AX18" s="122" t="str">
        <f t="shared" si="2"/>
        <v>DISMINUYE DOS PUNTOS</v>
      </c>
      <c r="AY18" s="56">
        <f>AG18</f>
        <v>3</v>
      </c>
      <c r="AZ18" s="56" t="str">
        <f t="shared" si="3"/>
        <v>RARA VEZ</v>
      </c>
      <c r="BA18" s="66">
        <f t="shared" si="4"/>
        <v>1</v>
      </c>
      <c r="BB18" s="104" t="str">
        <f t="shared" si="5"/>
        <v>CATASTRÓFICO</v>
      </c>
      <c r="BC18" s="56">
        <f t="shared" si="6"/>
        <v>5</v>
      </c>
      <c r="BD18" s="104" t="str">
        <f>IFERROR(VLOOKUP(CONCATENATE(BA18,BC18),'Fórmulas '!$J$47:$K$71,2,),"")</f>
        <v>ALTO</v>
      </c>
      <c r="BE18" s="69">
        <f t="shared" si="7"/>
        <v>5</v>
      </c>
      <c r="BF18" s="67" t="s">
        <v>97</v>
      </c>
      <c r="BG18" s="67" t="s">
        <v>1123</v>
      </c>
      <c r="BH18" s="123" t="s">
        <v>1124</v>
      </c>
      <c r="BI18" s="75" t="s">
        <v>1125</v>
      </c>
      <c r="BJ18" s="73" t="s">
        <v>1126</v>
      </c>
      <c r="BK18" s="72" t="s">
        <v>1127</v>
      </c>
      <c r="BL18" s="72" t="s">
        <v>1128</v>
      </c>
      <c r="BM18" s="73" t="s">
        <v>1129</v>
      </c>
      <c r="BN18" s="72" t="s">
        <v>1128</v>
      </c>
      <c r="BO18" s="73" t="s">
        <v>1129</v>
      </c>
      <c r="BP18" s="73" t="s">
        <v>1130</v>
      </c>
      <c r="BQ18" s="72" t="s">
        <v>1131</v>
      </c>
      <c r="BR18" s="73" t="s">
        <v>1104</v>
      </c>
    </row>
    <row r="19" spans="1:123" ht="120" hidden="1">
      <c r="A19" s="78" t="s">
        <v>145</v>
      </c>
      <c r="B19" s="58"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50" t="str">
        <f>VLOOKUP(A19,'Fórmulas '!$F$47:$G$66,2,FALSE)</f>
        <v>Subgerente de Fomento y Desarrollo Deportivo</v>
      </c>
      <c r="D19" s="71" t="s">
        <v>1132</v>
      </c>
      <c r="E19" s="80" t="s">
        <v>82</v>
      </c>
      <c r="F19" s="80" t="s">
        <v>82</v>
      </c>
      <c r="G19" s="79" t="s">
        <v>82</v>
      </c>
      <c r="H19" s="79" t="s">
        <v>82</v>
      </c>
      <c r="I19" s="79" t="s">
        <v>83</v>
      </c>
      <c r="J19" s="79" t="s">
        <v>1133</v>
      </c>
      <c r="K19" s="79" t="s">
        <v>1134</v>
      </c>
      <c r="L19" s="161" t="s">
        <v>86</v>
      </c>
      <c r="M19" s="161" t="s">
        <v>82</v>
      </c>
      <c r="N19" s="161" t="s">
        <v>82</v>
      </c>
      <c r="O19" s="161" t="s">
        <v>82</v>
      </c>
      <c r="P19" s="161" t="s">
        <v>82</v>
      </c>
      <c r="Q19" s="161" t="s">
        <v>86</v>
      </c>
      <c r="R19" s="161" t="s">
        <v>82</v>
      </c>
      <c r="S19" s="161" t="s">
        <v>82</v>
      </c>
      <c r="T19" s="161" t="s">
        <v>86</v>
      </c>
      <c r="U19" s="161" t="s">
        <v>82</v>
      </c>
      <c r="V19" s="80" t="s">
        <v>82</v>
      </c>
      <c r="W19" s="80" t="s">
        <v>82</v>
      </c>
      <c r="X19" s="80" t="s">
        <v>82</v>
      </c>
      <c r="Y19" s="80" t="s">
        <v>82</v>
      </c>
      <c r="Z19" s="80" t="s">
        <v>82</v>
      </c>
      <c r="AA19" s="80" t="s">
        <v>86</v>
      </c>
      <c r="AB19" s="80" t="s">
        <v>82</v>
      </c>
      <c r="AC19" s="80" t="s">
        <v>82</v>
      </c>
      <c r="AD19" s="80" t="s">
        <v>86</v>
      </c>
      <c r="AE19" s="56">
        <f t="shared" si="1"/>
        <v>14</v>
      </c>
      <c r="AF19" s="80" t="s">
        <v>87</v>
      </c>
      <c r="AG19" s="56">
        <f>IFERROR(VLOOKUP(AF19,'Fórmulas '!$B$26:$C$30,2,0),"")</f>
        <v>3</v>
      </c>
      <c r="AH19" s="56" t="str">
        <f t="shared" si="8"/>
        <v>CATASTRÓFICO</v>
      </c>
      <c r="AI19" s="66">
        <f>+IFERROR(VLOOKUP(AH19,'Fórmulas '!$E$28:$F$30,2,),"")</f>
        <v>5</v>
      </c>
      <c r="AJ19" s="67" t="str">
        <f>IFERROR(VLOOKUP(CONCATENATE(AG19,AI19),'Fórmulas '!$J$47:$K$71,2,),"")</f>
        <v>EXTREMO</v>
      </c>
      <c r="AK19" s="116" t="s">
        <v>1135</v>
      </c>
      <c r="AL19" s="79" t="s">
        <v>1136</v>
      </c>
      <c r="AM19" s="79" t="s">
        <v>1137</v>
      </c>
      <c r="AN19" s="80" t="s">
        <v>1138</v>
      </c>
      <c r="AO19" s="80" t="s">
        <v>93</v>
      </c>
      <c r="AP19" s="80">
        <v>0</v>
      </c>
      <c r="AQ19" s="80">
        <v>5</v>
      </c>
      <c r="AR19" s="80">
        <v>15</v>
      </c>
      <c r="AS19" s="80">
        <v>0</v>
      </c>
      <c r="AT19" s="80">
        <v>15</v>
      </c>
      <c r="AU19" s="80">
        <v>10</v>
      </c>
      <c r="AV19" s="80">
        <v>30</v>
      </c>
      <c r="AW19" s="80">
        <v>75</v>
      </c>
      <c r="AX19" s="122" t="str">
        <f t="shared" si="2"/>
        <v>DISMINUYE UN PUNTO</v>
      </c>
      <c r="AY19" s="56">
        <v>3</v>
      </c>
      <c r="AZ19" s="56" t="str">
        <f t="shared" si="3"/>
        <v>IMPROBABLE</v>
      </c>
      <c r="BA19" s="66">
        <f t="shared" si="4"/>
        <v>2</v>
      </c>
      <c r="BB19" s="104" t="str">
        <f t="shared" si="5"/>
        <v>CATASTRÓFICO</v>
      </c>
      <c r="BC19" s="56">
        <f t="shared" si="6"/>
        <v>5</v>
      </c>
      <c r="BD19" s="104" t="str">
        <f>IFERROR(VLOOKUP(CONCATENATE(BA19,BC19),'Fórmulas '!$J$47:$K$71,2,),"")</f>
        <v>EXTREMO</v>
      </c>
      <c r="BE19" s="79">
        <v>9</v>
      </c>
      <c r="BF19" s="80" t="s">
        <v>97</v>
      </c>
      <c r="BG19" s="80" t="s">
        <v>806</v>
      </c>
      <c r="BH19" s="124" t="s">
        <v>158</v>
      </c>
      <c r="BI19" s="79" t="s">
        <v>159</v>
      </c>
      <c r="BJ19" s="80" t="s">
        <v>1139</v>
      </c>
      <c r="BK19" s="80" t="s">
        <v>1140</v>
      </c>
      <c r="BL19" s="163" t="s">
        <v>1139</v>
      </c>
      <c r="BM19" s="162" t="s">
        <v>1140</v>
      </c>
      <c r="BN19" s="79" t="s">
        <v>1141</v>
      </c>
      <c r="BO19" s="79" t="s">
        <v>1141</v>
      </c>
      <c r="BP19" s="80" t="s">
        <v>1141</v>
      </c>
      <c r="BQ19" s="80" t="s">
        <v>1141</v>
      </c>
      <c r="BR19" s="80" t="s">
        <v>1141</v>
      </c>
    </row>
    <row r="20" spans="1:123" ht="209.45" hidden="1" customHeight="1">
      <c r="A20" s="67" t="s">
        <v>161</v>
      </c>
      <c r="B20" s="51"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50" t="str">
        <f>VLOOKUP(A20,'Fórmulas '!$F$47:$G$66,2,FALSE)</f>
        <v>Coordinador Programa Por su Salud Muévase Pues</v>
      </c>
      <c r="D20" s="71" t="s">
        <v>1142</v>
      </c>
      <c r="E20" s="67" t="s">
        <v>82</v>
      </c>
      <c r="F20" s="67" t="s">
        <v>82</v>
      </c>
      <c r="G20" s="69" t="s">
        <v>82</v>
      </c>
      <c r="H20" s="69" t="s">
        <v>82</v>
      </c>
      <c r="I20" s="69" t="s">
        <v>83</v>
      </c>
      <c r="J20" s="72" t="s">
        <v>1143</v>
      </c>
      <c r="K20" s="73" t="s">
        <v>1144</v>
      </c>
      <c r="L20" s="67" t="s">
        <v>82</v>
      </c>
      <c r="M20" s="67" t="s">
        <v>82</v>
      </c>
      <c r="N20" s="67" t="s">
        <v>82</v>
      </c>
      <c r="O20" s="67" t="s">
        <v>82</v>
      </c>
      <c r="P20" s="67" t="s">
        <v>82</v>
      </c>
      <c r="Q20" s="67" t="s">
        <v>86</v>
      </c>
      <c r="R20" s="67" t="s">
        <v>82</v>
      </c>
      <c r="S20" s="67" t="s">
        <v>86</v>
      </c>
      <c r="T20" s="67" t="s">
        <v>86</v>
      </c>
      <c r="U20" s="67" t="s">
        <v>82</v>
      </c>
      <c r="V20" s="67" t="s">
        <v>82</v>
      </c>
      <c r="W20" s="67" t="s">
        <v>82</v>
      </c>
      <c r="X20" s="67" t="s">
        <v>82</v>
      </c>
      <c r="Y20" s="67" t="s">
        <v>82</v>
      </c>
      <c r="Z20" s="67" t="s">
        <v>82</v>
      </c>
      <c r="AA20" s="67" t="s">
        <v>86</v>
      </c>
      <c r="AB20" s="67" t="s">
        <v>82</v>
      </c>
      <c r="AC20" s="67" t="s">
        <v>82</v>
      </c>
      <c r="AD20" s="67" t="s">
        <v>86</v>
      </c>
      <c r="AE20" s="164">
        <f t="shared" si="1"/>
        <v>14</v>
      </c>
      <c r="AF20" s="67" t="s">
        <v>125</v>
      </c>
      <c r="AG20" s="164">
        <f>IFERROR(VLOOKUP(AF20,'Fórmulas '!$B$26:$C$30,2,0),"")</f>
        <v>4</v>
      </c>
      <c r="AH20" s="164" t="str">
        <f t="shared" si="8"/>
        <v>CATASTRÓFICO</v>
      </c>
      <c r="AI20" s="10">
        <f>+IFERROR(VLOOKUP(AH20,'Fórmulas '!$E$28:$F$30,2,),"")</f>
        <v>5</v>
      </c>
      <c r="AJ20" s="67" t="str">
        <f>IFERROR(VLOOKUP(CONCATENATE(AG20,AI20),'Fórmulas '!$J$47:$K$71,2,),"")</f>
        <v>EXTREMO</v>
      </c>
      <c r="AK20" s="71" t="s">
        <v>1145</v>
      </c>
      <c r="AL20" s="73" t="s">
        <v>1146</v>
      </c>
      <c r="AM20" s="73" t="s">
        <v>1147</v>
      </c>
      <c r="AN20" s="67" t="s">
        <v>92</v>
      </c>
      <c r="AO20" s="67" t="s">
        <v>93</v>
      </c>
      <c r="AP20" s="67">
        <v>0</v>
      </c>
      <c r="AQ20" s="67">
        <v>5</v>
      </c>
      <c r="AR20" s="67">
        <v>0</v>
      </c>
      <c r="AS20" s="67">
        <v>10</v>
      </c>
      <c r="AT20" s="67">
        <v>15</v>
      </c>
      <c r="AU20" s="67">
        <v>0</v>
      </c>
      <c r="AV20" s="67">
        <v>0</v>
      </c>
      <c r="AW20" s="67">
        <f>SUM(AP20:AV20)</f>
        <v>30</v>
      </c>
      <c r="AX20" s="165" t="str">
        <f t="shared" si="2"/>
        <v>DISMINUYE CERO PUNTOS</v>
      </c>
      <c r="AY20" s="164">
        <f>AG20</f>
        <v>4</v>
      </c>
      <c r="AZ20" s="164" t="str">
        <f t="shared" si="3"/>
        <v>PROBABLE'</v>
      </c>
      <c r="BA20" s="10">
        <f t="shared" si="4"/>
        <v>4</v>
      </c>
      <c r="BB20" s="64" t="str">
        <f t="shared" si="5"/>
        <v>CATASTRÓFICO</v>
      </c>
      <c r="BC20" s="164">
        <f t="shared" si="6"/>
        <v>5</v>
      </c>
      <c r="BD20" s="64" t="str">
        <f>IFERROR(VLOOKUP(CONCATENATE(BA20,BC20),'Fórmulas '!$J$47:$K$71,2,),"")</f>
        <v>EXTREMO</v>
      </c>
      <c r="BE20" s="69">
        <f>IFERROR(BC20*BA20,"")</f>
        <v>20</v>
      </c>
      <c r="BF20" s="67" t="s">
        <v>97</v>
      </c>
      <c r="BG20" s="67" t="s">
        <v>806</v>
      </c>
      <c r="BH20" s="73" t="s">
        <v>1148</v>
      </c>
      <c r="BI20" s="72" t="s">
        <v>1149</v>
      </c>
      <c r="BJ20" s="72" t="s">
        <v>1150</v>
      </c>
      <c r="BK20" s="72" t="s">
        <v>1054</v>
      </c>
      <c r="BL20" s="70" t="s">
        <v>1150</v>
      </c>
      <c r="BM20" s="166" t="s">
        <v>1151</v>
      </c>
      <c r="BN20" s="70" t="s">
        <v>1150</v>
      </c>
      <c r="BO20" s="166" t="s">
        <v>1151</v>
      </c>
      <c r="BP20" s="79" t="s">
        <v>1152</v>
      </c>
      <c r="BQ20" s="79" t="s">
        <v>1153</v>
      </c>
      <c r="BR20" s="70" t="s">
        <v>1154</v>
      </c>
    </row>
    <row r="21" spans="1:123" s="22" customFormat="1" ht="135" hidden="1">
      <c r="A21" s="50" t="s">
        <v>216</v>
      </c>
      <c r="B21" s="58" t="str">
        <f>VLOOKUP(A21,'Fórmulas '!$B$47:$C$66,2,FALSE)</f>
        <v>Apoyar el desarrollo eficiente de los procesos internos, mediante la administración de los bienes y prestación de los servicios internos requeridos.</v>
      </c>
      <c r="C21" s="50" t="str">
        <f>VLOOKUP(A21,'Fórmulas '!$F$47:$G$66,2,FALSE)</f>
        <v>Coordinador Equipo Administrativo</v>
      </c>
      <c r="D21" s="90" t="s">
        <v>1155</v>
      </c>
      <c r="E21" s="50" t="s">
        <v>82</v>
      </c>
      <c r="F21" s="50" t="s">
        <v>82</v>
      </c>
      <c r="G21" s="50" t="s">
        <v>82</v>
      </c>
      <c r="H21" s="50" t="s">
        <v>82</v>
      </c>
      <c r="I21" s="50" t="s">
        <v>83</v>
      </c>
      <c r="J21" s="50" t="s">
        <v>221</v>
      </c>
      <c r="K21" s="50" t="s">
        <v>222</v>
      </c>
      <c r="L21" s="50" t="s">
        <v>82</v>
      </c>
      <c r="M21" s="50" t="s">
        <v>82</v>
      </c>
      <c r="N21" s="50" t="s">
        <v>82</v>
      </c>
      <c r="O21" s="50" t="s">
        <v>82</v>
      </c>
      <c r="P21" s="50" t="s">
        <v>82</v>
      </c>
      <c r="Q21" s="50" t="s">
        <v>82</v>
      </c>
      <c r="R21" s="50" t="s">
        <v>82</v>
      </c>
      <c r="S21" s="50" t="s">
        <v>124</v>
      </c>
      <c r="T21" s="50" t="s">
        <v>82</v>
      </c>
      <c r="U21" s="50" t="s">
        <v>82</v>
      </c>
      <c r="V21" s="50" t="s">
        <v>82</v>
      </c>
      <c r="W21" s="50" t="s">
        <v>82</v>
      </c>
      <c r="X21" s="50" t="s">
        <v>82</v>
      </c>
      <c r="Y21" s="50" t="s">
        <v>82</v>
      </c>
      <c r="Z21" s="50" t="s">
        <v>82</v>
      </c>
      <c r="AA21" s="50" t="s">
        <v>124</v>
      </c>
      <c r="AB21" s="50" t="s">
        <v>82</v>
      </c>
      <c r="AC21" s="50" t="s">
        <v>124</v>
      </c>
      <c r="AD21" s="50" t="s">
        <v>124</v>
      </c>
      <c r="AE21" s="56">
        <f t="shared" si="1"/>
        <v>15</v>
      </c>
      <c r="AF21" s="50" t="s">
        <v>87</v>
      </c>
      <c r="AG21" s="56">
        <f>IFERROR(VLOOKUP(AF21,'Fórmulas '!$B$26:$C$30,2,0),"")</f>
        <v>3</v>
      </c>
      <c r="AH21" s="56" t="str">
        <f t="shared" si="8"/>
        <v>CATASTRÓFICO</v>
      </c>
      <c r="AI21" s="66">
        <f>+IFERROR(VLOOKUP(AH21,'Fórmulas '!$E$28:$F$30,2,),"")</f>
        <v>5</v>
      </c>
      <c r="AJ21" s="67" t="str">
        <f>IFERROR(VLOOKUP(CONCATENATE(AG21,AI21),'Fórmulas '!$J$47:$K$71,2,),"")</f>
        <v>EXTREMO</v>
      </c>
      <c r="AK21" s="110" t="s">
        <v>1156</v>
      </c>
      <c r="AL21" s="50" t="s">
        <v>224</v>
      </c>
      <c r="AM21" s="50" t="s">
        <v>225</v>
      </c>
      <c r="AN21" s="50" t="s">
        <v>92</v>
      </c>
      <c r="AO21" s="50" t="s">
        <v>1157</v>
      </c>
      <c r="AP21" s="50">
        <v>15</v>
      </c>
      <c r="AQ21" s="50">
        <v>5</v>
      </c>
      <c r="AR21" s="50">
        <v>0</v>
      </c>
      <c r="AS21" s="50">
        <v>10</v>
      </c>
      <c r="AT21" s="50">
        <v>15</v>
      </c>
      <c r="AU21" s="50">
        <v>10</v>
      </c>
      <c r="AV21" s="50">
        <v>30</v>
      </c>
      <c r="AW21" s="50">
        <v>85</v>
      </c>
      <c r="AX21" s="122" t="str">
        <f t="shared" si="2"/>
        <v>DISMINUYE DOS PUNTOS</v>
      </c>
      <c r="AY21" s="56">
        <v>3</v>
      </c>
      <c r="AZ21" s="56" t="str">
        <f t="shared" si="3"/>
        <v>RARA VEZ</v>
      </c>
      <c r="BA21" s="66">
        <f t="shared" si="4"/>
        <v>1</v>
      </c>
      <c r="BB21" s="104" t="str">
        <f t="shared" si="5"/>
        <v>CATASTRÓFICO</v>
      </c>
      <c r="BC21" s="56">
        <f t="shared" si="6"/>
        <v>5</v>
      </c>
      <c r="BD21" s="104" t="str">
        <f>IFERROR(VLOOKUP(CONCATENATE(BA21,BC21),'Fórmulas '!$J$47:$K$71,2,),"")</f>
        <v>ALTO</v>
      </c>
      <c r="BE21" s="50">
        <v>6</v>
      </c>
      <c r="BF21" s="50" t="s">
        <v>97</v>
      </c>
      <c r="BG21" s="50" t="s">
        <v>227</v>
      </c>
      <c r="BH21" s="51" t="s">
        <v>228</v>
      </c>
      <c r="BI21" s="50" t="s">
        <v>229</v>
      </c>
      <c r="BJ21" s="50" t="s">
        <v>1158</v>
      </c>
      <c r="BK21" s="9" t="s">
        <v>1159</v>
      </c>
      <c r="BL21" s="155" t="s">
        <v>1158</v>
      </c>
      <c r="BM21" s="171" t="s">
        <v>1159</v>
      </c>
      <c r="BP21" s="155" t="s">
        <v>1160</v>
      </c>
      <c r="BQ21" s="155" t="s">
        <v>1161</v>
      </c>
      <c r="BR21" s="176" t="s">
        <v>1056</v>
      </c>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row>
    <row r="22" spans="1:123" s="22" customFormat="1" ht="180" hidden="1">
      <c r="A22" s="50" t="s">
        <v>216</v>
      </c>
      <c r="B22" s="58" t="str">
        <f>VLOOKUP(A22,'Fórmulas '!$B$47:$C$66,2,FALSE)</f>
        <v>Apoyar el desarrollo eficiente de los procesos internos, mediante la administración de los bienes y prestación de los servicios internos requeridos.</v>
      </c>
      <c r="C22" s="50" t="str">
        <f>VLOOKUP(A22,'Fórmulas '!$F$47:$G$66,2,FALSE)</f>
        <v>Coordinador Equipo Administrativo</v>
      </c>
      <c r="D22" s="90" t="s">
        <v>1162</v>
      </c>
      <c r="E22" s="50" t="s">
        <v>82</v>
      </c>
      <c r="F22" s="50" t="s">
        <v>82</v>
      </c>
      <c r="G22" s="50" t="s">
        <v>82</v>
      </c>
      <c r="H22" s="50" t="s">
        <v>82</v>
      </c>
      <c r="I22" s="50" t="s">
        <v>83</v>
      </c>
      <c r="J22" s="50" t="s">
        <v>232</v>
      </c>
      <c r="K22" s="50" t="s">
        <v>222</v>
      </c>
      <c r="L22" s="50" t="s">
        <v>82</v>
      </c>
      <c r="M22" s="50" t="s">
        <v>82</v>
      </c>
      <c r="N22" s="50" t="s">
        <v>82</v>
      </c>
      <c r="O22" s="50" t="s">
        <v>82</v>
      </c>
      <c r="P22" s="50" t="s">
        <v>82</v>
      </c>
      <c r="Q22" s="50" t="s">
        <v>82</v>
      </c>
      <c r="R22" s="50" t="s">
        <v>82</v>
      </c>
      <c r="S22" s="50" t="s">
        <v>124</v>
      </c>
      <c r="T22" s="50" t="s">
        <v>82</v>
      </c>
      <c r="U22" s="50" t="s">
        <v>82</v>
      </c>
      <c r="V22" s="50" t="s">
        <v>82</v>
      </c>
      <c r="W22" s="50" t="s">
        <v>82</v>
      </c>
      <c r="X22" s="50" t="s">
        <v>82</v>
      </c>
      <c r="Y22" s="50" t="s">
        <v>82</v>
      </c>
      <c r="Z22" s="50" t="s">
        <v>82</v>
      </c>
      <c r="AA22" s="50" t="s">
        <v>124</v>
      </c>
      <c r="AB22" s="50" t="s">
        <v>82</v>
      </c>
      <c r="AC22" s="50" t="s">
        <v>124</v>
      </c>
      <c r="AD22" s="50" t="s">
        <v>124</v>
      </c>
      <c r="AE22" s="56">
        <f t="shared" si="1"/>
        <v>15</v>
      </c>
      <c r="AF22" s="50" t="s">
        <v>87</v>
      </c>
      <c r="AG22" s="56">
        <f>IFERROR(VLOOKUP(AF22,'Fórmulas '!$B$26:$C$30,2,0),"")</f>
        <v>3</v>
      </c>
      <c r="AH22" s="56" t="str">
        <f t="shared" si="8"/>
        <v>CATASTRÓFICO</v>
      </c>
      <c r="AI22" s="66">
        <f>+IFERROR(VLOOKUP(AH22,'Fórmulas '!$E$28:$F$30,2,),"")</f>
        <v>5</v>
      </c>
      <c r="AJ22" s="67" t="str">
        <f>IFERROR(VLOOKUP(CONCATENATE(AG22,AI22),'Fórmulas '!$J$47:$K$71,2,),"")</f>
        <v>EXTREMO</v>
      </c>
      <c r="AK22" s="110" t="s">
        <v>1163</v>
      </c>
      <c r="AL22" s="50" t="s">
        <v>234</v>
      </c>
      <c r="AM22" s="50" t="s">
        <v>1164</v>
      </c>
      <c r="AN22" s="50" t="s">
        <v>92</v>
      </c>
      <c r="AO22" s="50" t="s">
        <v>93</v>
      </c>
      <c r="AP22" s="50">
        <v>15</v>
      </c>
      <c r="AQ22" s="50">
        <v>5</v>
      </c>
      <c r="AR22" s="50">
        <v>0</v>
      </c>
      <c r="AS22" s="50">
        <v>10</v>
      </c>
      <c r="AT22" s="50">
        <v>15</v>
      </c>
      <c r="AU22" s="50">
        <v>10</v>
      </c>
      <c r="AV22" s="50">
        <v>30</v>
      </c>
      <c r="AW22" s="50">
        <v>85</v>
      </c>
      <c r="AX22" s="122" t="str">
        <f t="shared" si="2"/>
        <v>DISMINUYE DOS PUNTOS</v>
      </c>
      <c r="AY22" s="56">
        <v>3</v>
      </c>
      <c r="AZ22" s="56" t="str">
        <f t="shared" si="3"/>
        <v>RARA VEZ</v>
      </c>
      <c r="BA22" s="66">
        <f t="shared" si="4"/>
        <v>1</v>
      </c>
      <c r="BB22" s="104" t="str">
        <f t="shared" si="5"/>
        <v>CATASTRÓFICO</v>
      </c>
      <c r="BC22" s="56">
        <f t="shared" si="6"/>
        <v>5</v>
      </c>
      <c r="BD22" s="104" t="str">
        <f>IFERROR(VLOOKUP(CONCATENATE(BA22,BC22),'Fórmulas '!$J$47:$K$71,2,),"")</f>
        <v>ALTO</v>
      </c>
      <c r="BE22" s="50">
        <v>6</v>
      </c>
      <c r="BF22" s="50" t="s">
        <v>97</v>
      </c>
      <c r="BG22" s="50" t="s">
        <v>495</v>
      </c>
      <c r="BH22" s="51" t="s">
        <v>237</v>
      </c>
      <c r="BI22" s="50" t="s">
        <v>238</v>
      </c>
      <c r="BJ22" s="50" t="s">
        <v>1158</v>
      </c>
      <c r="BK22" s="9" t="s">
        <v>1159</v>
      </c>
      <c r="BL22" s="173" t="s">
        <v>1158</v>
      </c>
      <c r="BM22" s="174" t="s">
        <v>1159</v>
      </c>
      <c r="BP22" s="155" t="s">
        <v>1165</v>
      </c>
      <c r="BQ22" s="175" t="s">
        <v>1166</v>
      </c>
      <c r="BR22" s="176" t="s">
        <v>1056</v>
      </c>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row>
    <row r="23" spans="1:123" s="22" customFormat="1" ht="90" hidden="1">
      <c r="A23" s="50" t="s">
        <v>216</v>
      </c>
      <c r="B23" s="58" t="str">
        <f>VLOOKUP(A23,'Fórmulas '!$B$47:$C$66,2,FALSE)</f>
        <v>Apoyar el desarrollo eficiente de los procesos internos, mediante la administración de los bienes y prestación de los servicios internos requeridos.</v>
      </c>
      <c r="C23" s="50" t="str">
        <f>VLOOKUP(A23,'Fórmulas '!$F$47:$G$66,2,FALSE)</f>
        <v>Coordinador Equipo Administrativo</v>
      </c>
      <c r="D23" s="90" t="s">
        <v>1167</v>
      </c>
      <c r="E23" s="50" t="s">
        <v>82</v>
      </c>
      <c r="F23" s="50" t="s">
        <v>82</v>
      </c>
      <c r="G23" s="50" t="s">
        <v>82</v>
      </c>
      <c r="H23" s="50" t="s">
        <v>82</v>
      </c>
      <c r="I23" s="50" t="s">
        <v>83</v>
      </c>
      <c r="J23" s="50" t="s">
        <v>241</v>
      </c>
      <c r="K23" s="50" t="s">
        <v>222</v>
      </c>
      <c r="L23" s="50" t="s">
        <v>82</v>
      </c>
      <c r="M23" s="50" t="s">
        <v>82</v>
      </c>
      <c r="N23" s="50" t="s">
        <v>82</v>
      </c>
      <c r="O23" s="50" t="s">
        <v>82</v>
      </c>
      <c r="P23" s="50" t="s">
        <v>82</v>
      </c>
      <c r="Q23" s="50" t="s">
        <v>82</v>
      </c>
      <c r="R23" s="50" t="s">
        <v>82</v>
      </c>
      <c r="S23" s="50" t="s">
        <v>124</v>
      </c>
      <c r="T23" s="50" t="s">
        <v>82</v>
      </c>
      <c r="U23" s="50" t="s">
        <v>82</v>
      </c>
      <c r="V23" s="50" t="s">
        <v>82</v>
      </c>
      <c r="W23" s="50" t="s">
        <v>82</v>
      </c>
      <c r="X23" s="50" t="s">
        <v>82</v>
      </c>
      <c r="Y23" s="50" t="s">
        <v>82</v>
      </c>
      <c r="Z23" s="50" t="s">
        <v>82</v>
      </c>
      <c r="AA23" s="50" t="s">
        <v>124</v>
      </c>
      <c r="AB23" s="50" t="s">
        <v>82</v>
      </c>
      <c r="AC23" s="50" t="s">
        <v>124</v>
      </c>
      <c r="AD23" s="50" t="s">
        <v>124</v>
      </c>
      <c r="AE23" s="56">
        <f t="shared" si="1"/>
        <v>15</v>
      </c>
      <c r="AF23" s="50" t="s">
        <v>87</v>
      </c>
      <c r="AG23" s="56">
        <f>IFERROR(VLOOKUP(AF23,'Fórmulas '!$B$26:$C$30,2,0),"")</f>
        <v>3</v>
      </c>
      <c r="AH23" s="56" t="str">
        <f t="shared" si="8"/>
        <v>CATASTRÓFICO</v>
      </c>
      <c r="AI23" s="66">
        <f>+IFERROR(VLOOKUP(AH23,'Fórmulas '!$E$28:$F$30,2,),"")</f>
        <v>5</v>
      </c>
      <c r="AJ23" s="67" t="str">
        <f>IFERROR(VLOOKUP(CONCATENATE(AG23,AI23),'Fórmulas '!$J$47:$K$71,2,),"")</f>
        <v>EXTREMO</v>
      </c>
      <c r="AK23" s="110" t="s">
        <v>1168</v>
      </c>
      <c r="AL23" s="50" t="s">
        <v>243</v>
      </c>
      <c r="AM23" s="50" t="s">
        <v>244</v>
      </c>
      <c r="AN23" s="50" t="s">
        <v>92</v>
      </c>
      <c r="AO23" s="50" t="s">
        <v>93</v>
      </c>
      <c r="AP23" s="50">
        <v>15</v>
      </c>
      <c r="AQ23" s="50">
        <v>5</v>
      </c>
      <c r="AR23" s="50">
        <v>0</v>
      </c>
      <c r="AS23" s="50">
        <v>10</v>
      </c>
      <c r="AT23" s="50">
        <v>15</v>
      </c>
      <c r="AU23" s="50">
        <v>10</v>
      </c>
      <c r="AV23" s="50">
        <v>30</v>
      </c>
      <c r="AW23" s="50">
        <v>85</v>
      </c>
      <c r="AX23" s="122" t="str">
        <f t="shared" si="2"/>
        <v>DISMINUYE DOS PUNTOS</v>
      </c>
      <c r="AY23" s="56">
        <v>3</v>
      </c>
      <c r="AZ23" s="56" t="str">
        <f t="shared" si="3"/>
        <v>RARA VEZ</v>
      </c>
      <c r="BA23" s="66">
        <f t="shared" si="4"/>
        <v>1</v>
      </c>
      <c r="BB23" s="104" t="str">
        <f t="shared" si="5"/>
        <v>CATASTRÓFICO</v>
      </c>
      <c r="BC23" s="56">
        <f t="shared" si="6"/>
        <v>5</v>
      </c>
      <c r="BD23" s="104" t="str">
        <f>IFERROR(VLOOKUP(CONCATENATE(BA23,BC23),'Fórmulas '!$J$47:$K$71,2,),"")</f>
        <v>ALTO</v>
      </c>
      <c r="BE23" s="50">
        <v>6</v>
      </c>
      <c r="BF23" s="50" t="s">
        <v>97</v>
      </c>
      <c r="BG23" s="50" t="s">
        <v>529</v>
      </c>
      <c r="BH23" s="51" t="s">
        <v>237</v>
      </c>
      <c r="BI23" s="50" t="s">
        <v>245</v>
      </c>
      <c r="BJ23" s="50" t="s">
        <v>1158</v>
      </c>
      <c r="BK23" s="9" t="s">
        <v>1169</v>
      </c>
      <c r="BL23" s="173" t="s">
        <v>1158</v>
      </c>
      <c r="BM23" s="174" t="s">
        <v>1159</v>
      </c>
      <c r="BP23" s="155" t="s">
        <v>1170</v>
      </c>
      <c r="BQ23" s="175" t="s">
        <v>1056</v>
      </c>
      <c r="BR23" s="176" t="s">
        <v>1056</v>
      </c>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row>
    <row r="24" spans="1:123" ht="210" hidden="1">
      <c r="A24" s="50" t="s">
        <v>247</v>
      </c>
      <c r="B24" s="58"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50" t="str">
        <f>VLOOKUP(A24,'Fórmulas '!$F$47:$G$66,2,FALSE)</f>
        <v>Jefe de Oficina Jurídica</v>
      </c>
      <c r="D24" s="90" t="s">
        <v>1171</v>
      </c>
      <c r="E24" s="50" t="s">
        <v>95</v>
      </c>
      <c r="F24" s="50" t="s">
        <v>95</v>
      </c>
      <c r="G24" s="50" t="s">
        <v>95</v>
      </c>
      <c r="H24" s="50" t="s">
        <v>95</v>
      </c>
      <c r="I24" s="50" t="s">
        <v>83</v>
      </c>
      <c r="J24" s="50" t="s">
        <v>252</v>
      </c>
      <c r="K24" s="50" t="s">
        <v>253</v>
      </c>
      <c r="L24" s="50" t="s">
        <v>95</v>
      </c>
      <c r="M24" s="50" t="s">
        <v>95</v>
      </c>
      <c r="N24" s="50" t="s">
        <v>95</v>
      </c>
      <c r="O24" s="50" t="s">
        <v>95</v>
      </c>
      <c r="P24" s="50" t="s">
        <v>95</v>
      </c>
      <c r="Q24" s="50" t="s">
        <v>95</v>
      </c>
      <c r="R24" s="50" t="s">
        <v>95</v>
      </c>
      <c r="S24" s="50" t="s">
        <v>95</v>
      </c>
      <c r="T24" s="50" t="s">
        <v>95</v>
      </c>
      <c r="U24" s="50" t="s">
        <v>95</v>
      </c>
      <c r="V24" s="50" t="s">
        <v>95</v>
      </c>
      <c r="W24" s="50" t="s">
        <v>95</v>
      </c>
      <c r="X24" s="50" t="s">
        <v>95</v>
      </c>
      <c r="Y24" s="50" t="s">
        <v>95</v>
      </c>
      <c r="Z24" s="50" t="s">
        <v>95</v>
      </c>
      <c r="AA24" s="50" t="s">
        <v>94</v>
      </c>
      <c r="AB24" s="50" t="s">
        <v>95</v>
      </c>
      <c r="AC24" s="50" t="s">
        <v>95</v>
      </c>
      <c r="AD24" s="50" t="s">
        <v>94</v>
      </c>
      <c r="AE24" s="56">
        <f t="shared" si="1"/>
        <v>17</v>
      </c>
      <c r="AF24" s="50" t="s">
        <v>125</v>
      </c>
      <c r="AG24" s="56">
        <f>IFERROR(VLOOKUP(AF24,'Fórmulas '!$B$26:$C$30,2,0),"")</f>
        <v>4</v>
      </c>
      <c r="AH24" s="56" t="str">
        <f t="shared" si="8"/>
        <v>CATASTRÓFICO</v>
      </c>
      <c r="AI24" s="66">
        <f>+IFERROR(VLOOKUP(AH24,'Fórmulas '!$E$28:$F$30,2,),"")</f>
        <v>5</v>
      </c>
      <c r="AJ24" s="67" t="str">
        <f>IFERROR(VLOOKUP(CONCATENATE(AG24,AI24),'Fórmulas '!$J$47:$K$71,2,),"")</f>
        <v>EXTREMO</v>
      </c>
      <c r="AK24" s="110" t="s">
        <v>1172</v>
      </c>
      <c r="AL24" s="50" t="s">
        <v>1173</v>
      </c>
      <c r="AM24" s="50" t="s">
        <v>1174</v>
      </c>
      <c r="AN24" s="50" t="s">
        <v>92</v>
      </c>
      <c r="AO24" s="50" t="s">
        <v>93</v>
      </c>
      <c r="AP24" s="50">
        <v>15</v>
      </c>
      <c r="AQ24" s="50">
        <v>5</v>
      </c>
      <c r="AR24" s="50">
        <v>0</v>
      </c>
      <c r="AS24" s="50">
        <v>10</v>
      </c>
      <c r="AT24" s="50">
        <v>15</v>
      </c>
      <c r="AU24" s="50">
        <v>10</v>
      </c>
      <c r="AV24" s="50">
        <v>30</v>
      </c>
      <c r="AW24" s="50">
        <v>85</v>
      </c>
      <c r="AX24" s="122" t="str">
        <f t="shared" si="2"/>
        <v>DISMINUYE DOS PUNTOS</v>
      </c>
      <c r="AY24" s="56">
        <v>4</v>
      </c>
      <c r="AZ24" s="56" t="str">
        <f t="shared" si="3"/>
        <v>IMPROBABLE</v>
      </c>
      <c r="BA24" s="66">
        <f t="shared" si="4"/>
        <v>2</v>
      </c>
      <c r="BB24" s="104" t="str">
        <f t="shared" si="5"/>
        <v>CATASTRÓFICO</v>
      </c>
      <c r="BC24" s="56">
        <f t="shared" si="6"/>
        <v>5</v>
      </c>
      <c r="BD24" s="104" t="str">
        <f>IFERROR(VLOOKUP(CONCATENATE(BA24,BC24),'Fórmulas '!$J$47:$K$71,2,),"")</f>
        <v>EXTREMO</v>
      </c>
      <c r="BE24" s="50">
        <v>0</v>
      </c>
      <c r="BF24" s="50" t="s">
        <v>355</v>
      </c>
      <c r="BG24" s="50" t="s">
        <v>1175</v>
      </c>
      <c r="BH24" s="51" t="s">
        <v>1176</v>
      </c>
      <c r="BI24" s="50" t="s">
        <v>257</v>
      </c>
      <c r="BJ24" s="50" t="s">
        <v>1177</v>
      </c>
      <c r="BK24" s="9" t="s">
        <v>1056</v>
      </c>
      <c r="BL24" s="22"/>
      <c r="BM24" s="22"/>
      <c r="BN24" s="22"/>
      <c r="BO24" s="22"/>
      <c r="BP24" s="22"/>
      <c r="BQ24" s="22"/>
      <c r="BR24" s="51" t="s">
        <v>1178</v>
      </c>
    </row>
    <row r="25" spans="1:123" ht="210" hidden="1">
      <c r="A25" s="50" t="s">
        <v>247</v>
      </c>
      <c r="B25" s="58"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50" t="str">
        <f>VLOOKUP(A25,'Fórmulas '!$F$47:$G$66,2,FALSE)</f>
        <v>Jefe de Oficina Jurídica</v>
      </c>
      <c r="D25" s="90" t="s">
        <v>1179</v>
      </c>
      <c r="E25" s="50" t="s">
        <v>95</v>
      </c>
      <c r="F25" s="50" t="s">
        <v>95</v>
      </c>
      <c r="G25" s="50" t="s">
        <v>95</v>
      </c>
      <c r="H25" s="50" t="s">
        <v>95</v>
      </c>
      <c r="I25" s="50" t="s">
        <v>83</v>
      </c>
      <c r="J25" s="50" t="s">
        <v>263</v>
      </c>
      <c r="K25" s="50" t="s">
        <v>264</v>
      </c>
      <c r="L25" s="50" t="s">
        <v>95</v>
      </c>
      <c r="M25" s="50" t="s">
        <v>95</v>
      </c>
      <c r="N25" s="50" t="s">
        <v>95</v>
      </c>
      <c r="O25" s="50" t="s">
        <v>95</v>
      </c>
      <c r="P25" s="50" t="s">
        <v>95</v>
      </c>
      <c r="Q25" s="50" t="s">
        <v>95</v>
      </c>
      <c r="R25" s="50" t="s">
        <v>95</v>
      </c>
      <c r="S25" s="50" t="s">
        <v>95</v>
      </c>
      <c r="T25" s="50" t="s">
        <v>94</v>
      </c>
      <c r="U25" s="50" t="s">
        <v>95</v>
      </c>
      <c r="V25" s="50" t="s">
        <v>95</v>
      </c>
      <c r="W25" s="50" t="s">
        <v>95</v>
      </c>
      <c r="X25" s="50" t="s">
        <v>95</v>
      </c>
      <c r="Y25" s="50" t="s">
        <v>95</v>
      </c>
      <c r="Z25" s="50" t="s">
        <v>95</v>
      </c>
      <c r="AA25" s="50" t="s">
        <v>94</v>
      </c>
      <c r="AB25" s="50" t="s">
        <v>95</v>
      </c>
      <c r="AC25" s="50" t="s">
        <v>95</v>
      </c>
      <c r="AD25" s="50" t="s">
        <v>94</v>
      </c>
      <c r="AE25" s="56">
        <f t="shared" si="1"/>
        <v>16</v>
      </c>
      <c r="AF25" s="50" t="s">
        <v>125</v>
      </c>
      <c r="AG25" s="56">
        <f>IFERROR(VLOOKUP(AF25,'Fórmulas '!$B$26:$C$30,2,0),"")</f>
        <v>4</v>
      </c>
      <c r="AH25" s="56" t="str">
        <f t="shared" si="8"/>
        <v>CATASTRÓFICO</v>
      </c>
      <c r="AI25" s="66">
        <f>+IFERROR(VLOOKUP(AH25,'Fórmulas '!$E$28:$F$30,2,),"")</f>
        <v>5</v>
      </c>
      <c r="AJ25" s="67" t="str">
        <f>IFERROR(VLOOKUP(CONCATENATE(AG25,AI25),'Fórmulas '!$J$47:$K$71,2,),"")</f>
        <v>EXTREMO</v>
      </c>
      <c r="AK25" s="110" t="s">
        <v>1180</v>
      </c>
      <c r="AL25" s="50" t="s">
        <v>1181</v>
      </c>
      <c r="AM25" s="50" t="s">
        <v>1182</v>
      </c>
      <c r="AN25" s="50" t="s">
        <v>92</v>
      </c>
      <c r="AO25" s="50" t="s">
        <v>93</v>
      </c>
      <c r="AP25" s="50">
        <v>15</v>
      </c>
      <c r="AQ25" s="50">
        <v>5</v>
      </c>
      <c r="AR25" s="50">
        <v>0</v>
      </c>
      <c r="AS25" s="50">
        <v>10</v>
      </c>
      <c r="AT25" s="50">
        <v>15</v>
      </c>
      <c r="AU25" s="50">
        <v>10</v>
      </c>
      <c r="AV25" s="50">
        <v>30</v>
      </c>
      <c r="AW25" s="50">
        <v>85</v>
      </c>
      <c r="AX25" s="122" t="str">
        <f t="shared" si="2"/>
        <v>DISMINUYE DOS PUNTOS</v>
      </c>
      <c r="AY25" s="56">
        <v>4</v>
      </c>
      <c r="AZ25" s="56" t="str">
        <f t="shared" si="3"/>
        <v>IMPROBABLE</v>
      </c>
      <c r="BA25" s="66">
        <f t="shared" si="4"/>
        <v>2</v>
      </c>
      <c r="BB25" s="104" t="str">
        <f t="shared" si="5"/>
        <v>CATASTRÓFICO</v>
      </c>
      <c r="BC25" s="56">
        <f t="shared" si="6"/>
        <v>5</v>
      </c>
      <c r="BD25" s="104" t="str">
        <f>IFERROR(VLOOKUP(CONCATENATE(BA25,BC25),'Fórmulas '!$J$47:$K$71,2,),"")</f>
        <v>EXTREMO</v>
      </c>
      <c r="BE25" s="50">
        <v>0</v>
      </c>
      <c r="BF25" s="50" t="s">
        <v>355</v>
      </c>
      <c r="BG25" s="50" t="s">
        <v>1175</v>
      </c>
      <c r="BH25" s="51" t="s">
        <v>1183</v>
      </c>
      <c r="BI25" s="50" t="s">
        <v>1184</v>
      </c>
      <c r="BJ25" s="50" t="s">
        <v>1177</v>
      </c>
      <c r="BK25" s="9" t="s">
        <v>1056</v>
      </c>
      <c r="BL25" s="50" t="s">
        <v>1185</v>
      </c>
      <c r="BM25" s="9" t="s">
        <v>1056</v>
      </c>
      <c r="BN25" s="22"/>
      <c r="BO25" s="22"/>
      <c r="BP25" s="155" t="s">
        <v>1186</v>
      </c>
      <c r="BQ25" s="177" t="s">
        <v>1187</v>
      </c>
      <c r="BR25" s="22"/>
    </row>
    <row r="26" spans="1:123" ht="240" hidden="1">
      <c r="A26" s="82" t="s">
        <v>271</v>
      </c>
      <c r="B26" s="58" t="str">
        <f>VLOOKUP(A26,'Fórmulas '!$B$47:$C$66,2,FALSE)</f>
        <v>lanear, organizar, ejecutar y hacer seguimiento a las acciones que promuevan el desarrollo del talento Humano durante el ciclo de vida laboral de los servidores públicos del instituto.</v>
      </c>
      <c r="C26" s="50" t="str">
        <f>VLOOKUP(A26,'Fórmulas '!$F$47:$G$66,2,FALSE)</f>
        <v>Jefe de Oficina de Talento Humano</v>
      </c>
      <c r="D26" s="99" t="s">
        <v>1188</v>
      </c>
      <c r="E26" s="85" t="s">
        <v>82</v>
      </c>
      <c r="F26" s="85" t="s">
        <v>82</v>
      </c>
      <c r="G26" s="85" t="s">
        <v>82</v>
      </c>
      <c r="H26" s="85" t="s">
        <v>82</v>
      </c>
      <c r="I26" s="56" t="s">
        <v>83</v>
      </c>
      <c r="J26" s="84" t="s">
        <v>276</v>
      </c>
      <c r="K26" s="84" t="s">
        <v>1189</v>
      </c>
      <c r="L26" s="85" t="s">
        <v>82</v>
      </c>
      <c r="M26" s="85" t="s">
        <v>82</v>
      </c>
      <c r="N26" s="85" t="s">
        <v>82</v>
      </c>
      <c r="O26" s="85" t="s">
        <v>94</v>
      </c>
      <c r="P26" s="85" t="s">
        <v>95</v>
      </c>
      <c r="Q26" s="85" t="s">
        <v>82</v>
      </c>
      <c r="R26" s="85" t="s">
        <v>95</v>
      </c>
      <c r="S26" s="85" t="s">
        <v>94</v>
      </c>
      <c r="T26" s="85" t="s">
        <v>94</v>
      </c>
      <c r="U26" s="85" t="s">
        <v>82</v>
      </c>
      <c r="V26" s="85" t="s">
        <v>82</v>
      </c>
      <c r="W26" s="85" t="s">
        <v>82</v>
      </c>
      <c r="X26" s="85" t="s">
        <v>82</v>
      </c>
      <c r="Y26" s="85" t="s">
        <v>82</v>
      </c>
      <c r="Z26" s="85" t="s">
        <v>82</v>
      </c>
      <c r="AA26" s="85" t="s">
        <v>82</v>
      </c>
      <c r="AB26" s="85" t="s">
        <v>82</v>
      </c>
      <c r="AC26" s="85" t="s">
        <v>94</v>
      </c>
      <c r="AD26" s="85" t="s">
        <v>94</v>
      </c>
      <c r="AE26" s="56">
        <f t="shared" si="1"/>
        <v>14</v>
      </c>
      <c r="AF26" s="85" t="s">
        <v>125</v>
      </c>
      <c r="AG26" s="56">
        <f>IFERROR(VLOOKUP(AF26,'Fórmulas '!$B$26:$C$30,2,0),"")</f>
        <v>4</v>
      </c>
      <c r="AH26" s="56" t="str">
        <f t="shared" si="8"/>
        <v>CATASTRÓFICO</v>
      </c>
      <c r="AI26" s="66">
        <f>+IFERROR(VLOOKUP(AH26,'Fórmulas '!$E$28:$F$30,2,),"")</f>
        <v>5</v>
      </c>
      <c r="AJ26" s="67" t="str">
        <f>IFERROR(VLOOKUP(CONCATENATE(AG26,AI26),'Fórmulas '!$J$47:$K$71,2,),"")</f>
        <v>EXTREMO</v>
      </c>
      <c r="AK26" s="117" t="s">
        <v>1190</v>
      </c>
      <c r="AL26" s="84" t="s">
        <v>1191</v>
      </c>
      <c r="AM26" s="84" t="s">
        <v>1192</v>
      </c>
      <c r="AN26" s="85" t="s">
        <v>92</v>
      </c>
      <c r="AO26" s="85" t="s">
        <v>281</v>
      </c>
      <c r="AP26" s="85">
        <v>0</v>
      </c>
      <c r="AQ26" s="85">
        <v>5</v>
      </c>
      <c r="AR26" s="85">
        <v>0</v>
      </c>
      <c r="AS26" s="85">
        <v>10</v>
      </c>
      <c r="AT26" s="85">
        <v>15</v>
      </c>
      <c r="AU26" s="85">
        <v>10</v>
      </c>
      <c r="AV26" s="85">
        <v>0</v>
      </c>
      <c r="AW26" s="85">
        <v>40</v>
      </c>
      <c r="AX26" s="122" t="str">
        <f t="shared" si="2"/>
        <v>DISMINUYE CERO PUNTOS</v>
      </c>
      <c r="AY26" s="56">
        <v>4</v>
      </c>
      <c r="AZ26" s="56" t="str">
        <f t="shared" si="3"/>
        <v>PROBABLE'</v>
      </c>
      <c r="BA26" s="66">
        <f t="shared" si="4"/>
        <v>4</v>
      </c>
      <c r="BB26" s="104" t="str">
        <f t="shared" si="5"/>
        <v>CATASTRÓFICO</v>
      </c>
      <c r="BC26" s="56">
        <f t="shared" si="6"/>
        <v>5</v>
      </c>
      <c r="BD26" s="104" t="str">
        <f>IFERROR(VLOOKUP(CONCATENATE(BA26,BC26),'Fórmulas '!$J$47:$K$71,2,),"")</f>
        <v>EXTREMO</v>
      </c>
      <c r="BE26" s="86">
        <v>12</v>
      </c>
      <c r="BF26" s="56" t="s">
        <v>97</v>
      </c>
      <c r="BG26" s="85" t="s">
        <v>256</v>
      </c>
      <c r="BH26" s="125" t="s">
        <v>1193</v>
      </c>
      <c r="BI26" s="84" t="s">
        <v>1194</v>
      </c>
      <c r="BJ26" s="84" t="s">
        <v>1195</v>
      </c>
      <c r="BK26" s="84" t="s">
        <v>1196</v>
      </c>
      <c r="BL26" s="84" t="s">
        <v>1197</v>
      </c>
      <c r="BM26" s="84" t="s">
        <v>1196</v>
      </c>
      <c r="BN26" s="85"/>
      <c r="BO26" s="85"/>
      <c r="BP26" s="85"/>
      <c r="BQ26" s="85"/>
      <c r="BR26" s="85"/>
    </row>
    <row r="27" spans="1:123" ht="405" hidden="1">
      <c r="A27" s="83" t="s">
        <v>271</v>
      </c>
      <c r="B27" s="58" t="str">
        <f>VLOOKUP(A27,'Fórmulas '!$B$47:$C$66,2,FALSE)</f>
        <v>lanear, organizar, ejecutar y hacer seguimiento a las acciones que promuevan el desarrollo del talento Humano durante el ciclo de vida laboral de los servidores públicos del instituto.</v>
      </c>
      <c r="C27" s="50" t="str">
        <f>VLOOKUP(A27,'Fórmulas '!$F$47:$G$66,2,FALSE)</f>
        <v>Jefe de Oficina de Talento Humano</v>
      </c>
      <c r="D27" s="100" t="s">
        <v>1198</v>
      </c>
      <c r="E27" s="88" t="s">
        <v>82</v>
      </c>
      <c r="F27" s="88" t="s">
        <v>82</v>
      </c>
      <c r="G27" s="88" t="s">
        <v>82</v>
      </c>
      <c r="H27" s="88" t="s">
        <v>82</v>
      </c>
      <c r="I27" s="109" t="s">
        <v>83</v>
      </c>
      <c r="J27" s="87" t="s">
        <v>287</v>
      </c>
      <c r="K27" s="87" t="s">
        <v>288</v>
      </c>
      <c r="L27" s="88" t="s">
        <v>82</v>
      </c>
      <c r="M27" s="88" t="s">
        <v>82</v>
      </c>
      <c r="N27" s="88" t="s">
        <v>82</v>
      </c>
      <c r="O27" s="88" t="s">
        <v>82</v>
      </c>
      <c r="P27" s="88" t="s">
        <v>82</v>
      </c>
      <c r="Q27" s="88" t="s">
        <v>82</v>
      </c>
      <c r="R27" s="88" t="s">
        <v>94</v>
      </c>
      <c r="S27" s="88" t="s">
        <v>82</v>
      </c>
      <c r="T27" s="88" t="s">
        <v>95</v>
      </c>
      <c r="U27" s="88" t="s">
        <v>95</v>
      </c>
      <c r="V27" s="88" t="s">
        <v>82</v>
      </c>
      <c r="W27" s="88" t="s">
        <v>82</v>
      </c>
      <c r="X27" s="88" t="s">
        <v>82</v>
      </c>
      <c r="Y27" s="88" t="s">
        <v>82</v>
      </c>
      <c r="Z27" s="88" t="s">
        <v>82</v>
      </c>
      <c r="AA27" s="88" t="s">
        <v>82</v>
      </c>
      <c r="AB27" s="88" t="s">
        <v>82</v>
      </c>
      <c r="AC27" s="88" t="s">
        <v>94</v>
      </c>
      <c r="AD27" s="88" t="s">
        <v>94</v>
      </c>
      <c r="AE27" s="56">
        <f t="shared" si="1"/>
        <v>16</v>
      </c>
      <c r="AF27" s="88" t="s">
        <v>87</v>
      </c>
      <c r="AG27" s="56">
        <f>IFERROR(VLOOKUP(AF27,'Fórmulas '!$B$26:$C$30,2,0),"")</f>
        <v>3</v>
      </c>
      <c r="AH27" s="56" t="str">
        <f t="shared" si="8"/>
        <v>CATASTRÓFICO</v>
      </c>
      <c r="AI27" s="66">
        <f>+IFERROR(VLOOKUP(AH27,'Fórmulas '!$E$28:$F$30,2,),"")</f>
        <v>5</v>
      </c>
      <c r="AJ27" s="67" t="str">
        <f>IFERROR(VLOOKUP(CONCATENATE(AG27,AI27),'Fórmulas '!$J$47:$K$71,2,),"")</f>
        <v>EXTREMO</v>
      </c>
      <c r="AK27" s="118" t="s">
        <v>1199</v>
      </c>
      <c r="AL27" s="50" t="s">
        <v>290</v>
      </c>
      <c r="AM27" s="86" t="s">
        <v>1200</v>
      </c>
      <c r="AN27" s="88" t="s">
        <v>92</v>
      </c>
      <c r="AO27" s="88" t="s">
        <v>281</v>
      </c>
      <c r="AP27" s="88">
        <v>15</v>
      </c>
      <c r="AQ27" s="88">
        <v>5</v>
      </c>
      <c r="AR27" s="88">
        <v>0</v>
      </c>
      <c r="AS27" s="88">
        <v>10</v>
      </c>
      <c r="AT27" s="88">
        <v>15</v>
      </c>
      <c r="AU27" s="88">
        <v>10</v>
      </c>
      <c r="AV27" s="88">
        <v>0</v>
      </c>
      <c r="AW27" s="88">
        <v>55</v>
      </c>
      <c r="AX27" s="122" t="str">
        <f t="shared" si="2"/>
        <v>DISMINUYE UN PUNTO</v>
      </c>
      <c r="AY27" s="56">
        <v>3</v>
      </c>
      <c r="AZ27" s="56" t="str">
        <f t="shared" si="3"/>
        <v>IMPROBABLE</v>
      </c>
      <c r="BA27" s="66">
        <f t="shared" si="4"/>
        <v>2</v>
      </c>
      <c r="BB27" s="104" t="str">
        <f t="shared" si="5"/>
        <v>CATASTRÓFICO</v>
      </c>
      <c r="BC27" s="56">
        <f t="shared" si="6"/>
        <v>5</v>
      </c>
      <c r="BD27" s="104" t="str">
        <f>IFERROR(VLOOKUP(CONCATENATE(BA27,BC27),'Fórmulas '!$J$47:$K$71,2,),"")</f>
        <v>EXTREMO</v>
      </c>
      <c r="BE27" s="89">
        <v>12</v>
      </c>
      <c r="BF27" s="109" t="s">
        <v>97</v>
      </c>
      <c r="BG27" s="88" t="s">
        <v>664</v>
      </c>
      <c r="BH27" s="126" t="s">
        <v>1201</v>
      </c>
      <c r="BI27" s="87" t="s">
        <v>1202</v>
      </c>
      <c r="BJ27" s="84" t="s">
        <v>1203</v>
      </c>
      <c r="BK27" s="84" t="s">
        <v>1204</v>
      </c>
      <c r="BL27" s="87" t="s">
        <v>1205</v>
      </c>
      <c r="BM27" s="84" t="s">
        <v>1204</v>
      </c>
      <c r="BN27" s="88"/>
      <c r="BO27" s="88"/>
      <c r="BP27" s="88"/>
      <c r="BQ27" s="88"/>
      <c r="BR27" s="87"/>
    </row>
    <row r="28" spans="1:123" ht="345" hidden="1">
      <c r="A28" s="67" t="s">
        <v>295</v>
      </c>
      <c r="B28" s="58"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50" t="str">
        <f>VLOOKUP(A28,'Fórmulas '!$F$47:$G$66,2,FALSE)</f>
        <v> Profesional Universitario Coordinador de Equipo "CADA".</v>
      </c>
      <c r="D28" s="71" t="s">
        <v>1206</v>
      </c>
      <c r="E28" s="67" t="s">
        <v>95</v>
      </c>
      <c r="F28" s="67" t="s">
        <v>95</v>
      </c>
      <c r="G28" s="69" t="s">
        <v>95</v>
      </c>
      <c r="H28" s="69" t="s">
        <v>95</v>
      </c>
      <c r="I28" s="69" t="s">
        <v>83</v>
      </c>
      <c r="J28" s="73" t="s">
        <v>1207</v>
      </c>
      <c r="K28" s="73" t="s">
        <v>1208</v>
      </c>
      <c r="L28" s="67" t="s">
        <v>95</v>
      </c>
      <c r="M28" s="67" t="s">
        <v>95</v>
      </c>
      <c r="N28" s="67" t="s">
        <v>94</v>
      </c>
      <c r="O28" s="67" t="s">
        <v>94</v>
      </c>
      <c r="P28" s="67" t="s">
        <v>95</v>
      </c>
      <c r="Q28" s="67" t="s">
        <v>94</v>
      </c>
      <c r="R28" s="67" t="s">
        <v>94</v>
      </c>
      <c r="S28" s="67" t="s">
        <v>94</v>
      </c>
      <c r="T28" s="67" t="s">
        <v>95</v>
      </c>
      <c r="U28" s="67" t="s">
        <v>94</v>
      </c>
      <c r="V28" s="67" t="s">
        <v>94</v>
      </c>
      <c r="W28" s="67" t="s">
        <v>95</v>
      </c>
      <c r="X28" s="67" t="s">
        <v>94</v>
      </c>
      <c r="Y28" s="67" t="s">
        <v>94</v>
      </c>
      <c r="Z28" s="67" t="s">
        <v>95</v>
      </c>
      <c r="AA28" s="67" t="s">
        <v>94</v>
      </c>
      <c r="AB28" s="67" t="s">
        <v>94</v>
      </c>
      <c r="AC28" s="67" t="s">
        <v>94</v>
      </c>
      <c r="AD28" s="67" t="s">
        <v>94</v>
      </c>
      <c r="AE28" s="56">
        <f t="shared" si="1"/>
        <v>6</v>
      </c>
      <c r="AF28" s="67" t="s">
        <v>109</v>
      </c>
      <c r="AG28" s="56">
        <f>IFERROR(VLOOKUP(AF28,'Fórmulas '!$B$26:$C$30,2,0),"")</f>
        <v>1</v>
      </c>
      <c r="AH28" s="56" t="str">
        <f t="shared" si="8"/>
        <v>MAYOR</v>
      </c>
      <c r="AI28" s="66">
        <f>+IFERROR(VLOOKUP(AH28,'Fórmulas '!$E$28:$F$30,2,),"")</f>
        <v>4</v>
      </c>
      <c r="AJ28" s="67" t="str">
        <f>IFERROR(VLOOKUP(CONCATENATE(AG28,AI28),'Fórmulas '!$J$47:$K$71,2,),"")</f>
        <v>ALTO</v>
      </c>
      <c r="AK28" s="71" t="s">
        <v>1209</v>
      </c>
      <c r="AL28" s="72" t="s">
        <v>1210</v>
      </c>
      <c r="AM28" s="73" t="s">
        <v>1211</v>
      </c>
      <c r="AN28" s="67" t="s">
        <v>92</v>
      </c>
      <c r="AO28" s="67" t="s">
        <v>93</v>
      </c>
      <c r="AP28" s="67">
        <v>15</v>
      </c>
      <c r="AQ28" s="67">
        <v>5</v>
      </c>
      <c r="AR28" s="67">
        <v>0</v>
      </c>
      <c r="AS28" s="67">
        <v>10</v>
      </c>
      <c r="AT28" s="67">
        <v>15</v>
      </c>
      <c r="AU28" s="67">
        <v>0</v>
      </c>
      <c r="AV28" s="67">
        <v>0</v>
      </c>
      <c r="AW28" s="67">
        <f t="shared" ref="AW28:AW44" si="9">SUM(AP28:AV28)</f>
        <v>45</v>
      </c>
      <c r="AX28" s="122" t="str">
        <f t="shared" si="2"/>
        <v>DISMINUYE CERO PUNTOS</v>
      </c>
      <c r="AY28" s="56">
        <f t="shared" ref="AY28:AY34" si="10">AG28</f>
        <v>1</v>
      </c>
      <c r="AZ28" s="56" t="str">
        <f t="shared" si="3"/>
        <v>RARA VEZ</v>
      </c>
      <c r="BA28" s="66">
        <f t="shared" si="4"/>
        <v>1</v>
      </c>
      <c r="BB28" s="104" t="str">
        <f t="shared" si="5"/>
        <v>MAYOR</v>
      </c>
      <c r="BC28" s="56">
        <f t="shared" si="6"/>
        <v>4</v>
      </c>
      <c r="BD28" s="104" t="str">
        <f>IFERROR(VLOOKUP(CONCATENATE(BA28,BC28),'Fórmulas '!$J$47:$K$71,2,),"")</f>
        <v>ALTO</v>
      </c>
      <c r="BE28" s="69">
        <f>IFERROR(BC28*BA28,"")</f>
        <v>4</v>
      </c>
      <c r="BF28" s="67" t="s">
        <v>97</v>
      </c>
      <c r="BG28" s="67" t="s">
        <v>529</v>
      </c>
      <c r="BH28" s="123" t="s">
        <v>1212</v>
      </c>
      <c r="BI28" s="67" t="s">
        <v>1213</v>
      </c>
      <c r="BJ28" s="105" t="s">
        <v>1214</v>
      </c>
      <c r="BK28" s="72" t="s">
        <v>1215</v>
      </c>
      <c r="BL28" s="73" t="s">
        <v>1216</v>
      </c>
      <c r="BM28" s="72" t="s">
        <v>1215</v>
      </c>
      <c r="BN28" s="70"/>
      <c r="BO28" s="72"/>
      <c r="BP28" s="68"/>
      <c r="BQ28" s="68"/>
      <c r="BR28" s="75"/>
    </row>
    <row r="29" spans="1:123" ht="240" hidden="1">
      <c r="A29" s="50" t="s">
        <v>307</v>
      </c>
      <c r="B29" s="58" t="str">
        <f>VLOOKUP(A29,'Fórmulas '!$B$47:$C$66,2,FALSE)</f>
        <v>Garantizar que contrataciones con clientes y proveedores de la entidad se realicen con calidad, oportunidad, eficiencia y cumpliendo de los términos legales.</v>
      </c>
      <c r="C29" s="50" t="str">
        <f>VLOOKUP(A29,'Fórmulas '!$F$47:$G$66,2,FALSE)</f>
        <v>Jefe de Oficina Jurídica</v>
      </c>
      <c r="D29" s="90" t="s">
        <v>1217</v>
      </c>
      <c r="E29" s="10" t="s">
        <v>95</v>
      </c>
      <c r="F29" s="10" t="s">
        <v>95</v>
      </c>
      <c r="G29" s="10" t="s">
        <v>95</v>
      </c>
      <c r="H29" s="10" t="s">
        <v>95</v>
      </c>
      <c r="I29" s="10" t="s">
        <v>83</v>
      </c>
      <c r="J29" s="61" t="s">
        <v>311</v>
      </c>
      <c r="K29" s="61" t="s">
        <v>312</v>
      </c>
      <c r="L29" s="10" t="s">
        <v>95</v>
      </c>
      <c r="M29" s="10" t="s">
        <v>95</v>
      </c>
      <c r="N29" s="10" t="s">
        <v>95</v>
      </c>
      <c r="O29" s="10" t="s">
        <v>95</v>
      </c>
      <c r="P29" s="10" t="s">
        <v>95</v>
      </c>
      <c r="Q29" s="10" t="s">
        <v>95</v>
      </c>
      <c r="R29" s="10" t="s">
        <v>95</v>
      </c>
      <c r="S29" s="10" t="s">
        <v>95</v>
      </c>
      <c r="T29" s="10" t="s">
        <v>94</v>
      </c>
      <c r="U29" s="10" t="s">
        <v>95</v>
      </c>
      <c r="V29" s="10" t="s">
        <v>95</v>
      </c>
      <c r="W29" s="10" t="s">
        <v>95</v>
      </c>
      <c r="X29" s="10" t="s">
        <v>95</v>
      </c>
      <c r="Y29" s="10" t="s">
        <v>95</v>
      </c>
      <c r="Z29" s="10" t="s">
        <v>95</v>
      </c>
      <c r="AA29" s="10" t="s">
        <v>94</v>
      </c>
      <c r="AB29" s="10" t="s">
        <v>95</v>
      </c>
      <c r="AC29" s="10" t="s">
        <v>95</v>
      </c>
      <c r="AD29" s="10" t="s">
        <v>94</v>
      </c>
      <c r="AE29" s="56">
        <f t="shared" si="1"/>
        <v>16</v>
      </c>
      <c r="AF29" s="63" t="s">
        <v>125</v>
      </c>
      <c r="AG29" s="56">
        <f>IFERROR(VLOOKUP(AF29,'Fórmulas '!$B$26:$C$30,2,0),"")</f>
        <v>4</v>
      </c>
      <c r="AH29" s="56" t="str">
        <f t="shared" si="8"/>
        <v>CATASTRÓFICO</v>
      </c>
      <c r="AI29" s="66">
        <f>+IFERROR(VLOOKUP(AH29,'Fórmulas '!$E$28:$F$30,2,),"")</f>
        <v>5</v>
      </c>
      <c r="AJ29" s="67" t="str">
        <f>IFERROR(VLOOKUP(CONCATENATE(AG29,AI29),'Fórmulas '!$J$47:$K$71,2,),"")</f>
        <v>EXTREMO</v>
      </c>
      <c r="AK29" s="71" t="s">
        <v>1218</v>
      </c>
      <c r="AL29" s="50" t="s">
        <v>1219</v>
      </c>
      <c r="AM29" s="62" t="s">
        <v>1220</v>
      </c>
      <c r="AN29" s="10" t="s">
        <v>92</v>
      </c>
      <c r="AO29" s="10" t="s">
        <v>93</v>
      </c>
      <c r="AP29" s="10">
        <v>15</v>
      </c>
      <c r="AQ29" s="10">
        <v>5</v>
      </c>
      <c r="AR29" s="10">
        <v>0</v>
      </c>
      <c r="AS29" s="10">
        <v>10</v>
      </c>
      <c r="AT29" s="10">
        <v>15</v>
      </c>
      <c r="AU29" s="10">
        <v>10</v>
      </c>
      <c r="AV29" s="10">
        <v>30</v>
      </c>
      <c r="AW29" s="10">
        <f t="shared" si="9"/>
        <v>85</v>
      </c>
      <c r="AX29" s="122" t="str">
        <f t="shared" si="2"/>
        <v>DISMINUYE DOS PUNTOS</v>
      </c>
      <c r="AY29" s="56">
        <f t="shared" si="10"/>
        <v>4</v>
      </c>
      <c r="AZ29" s="56" t="str">
        <f t="shared" si="3"/>
        <v>IMPROBABLE</v>
      </c>
      <c r="BA29" s="66">
        <f t="shared" si="4"/>
        <v>2</v>
      </c>
      <c r="BB29" s="104" t="str">
        <f t="shared" si="5"/>
        <v>CATASTRÓFICO</v>
      </c>
      <c r="BC29" s="56">
        <f t="shared" si="6"/>
        <v>5</v>
      </c>
      <c r="BD29" s="104" t="str">
        <f>IFERROR(VLOOKUP(CONCATENATE(BA29,BC29),'Fórmulas '!$J$47:$K$71,2,),"")</f>
        <v>EXTREMO</v>
      </c>
      <c r="BE29" s="10">
        <f>IFERROR(BA29*BC29,"")</f>
        <v>10</v>
      </c>
      <c r="BF29" s="10" t="s">
        <v>355</v>
      </c>
      <c r="BG29" s="10" t="s">
        <v>1221</v>
      </c>
      <c r="BH29" s="51" t="s">
        <v>1222</v>
      </c>
      <c r="BI29" s="50" t="s">
        <v>1223</v>
      </c>
      <c r="BJ29" s="50" t="s">
        <v>1224</v>
      </c>
      <c r="BK29" s="50" t="s">
        <v>1056</v>
      </c>
      <c r="BL29" s="178" t="s">
        <v>1224</v>
      </c>
      <c r="BM29" s="179" t="s">
        <v>1225</v>
      </c>
      <c r="BN29" s="9"/>
      <c r="BO29" s="9"/>
      <c r="BP29" s="180" t="s">
        <v>1226</v>
      </c>
      <c r="BQ29" s="180" t="s">
        <v>1227</v>
      </c>
      <c r="BR29" s="22"/>
    </row>
    <row r="30" spans="1:123" ht="150" hidden="1">
      <c r="A30" s="50" t="s">
        <v>307</v>
      </c>
      <c r="B30" s="58" t="str">
        <f>VLOOKUP(A30,'Fórmulas '!$B$47:$C$66,2,FALSE)</f>
        <v>Garantizar que contrataciones con clientes y proveedores de la entidad se realicen con calidad, oportunidad, eficiencia y cumpliendo de los términos legales.</v>
      </c>
      <c r="C30" s="50" t="str">
        <f>VLOOKUP(A30,'Fórmulas '!$F$47:$G$66,2,FALSE)</f>
        <v>Jefe de Oficina Jurídica</v>
      </c>
      <c r="D30" s="110" t="s">
        <v>320</v>
      </c>
      <c r="E30" s="64" t="s">
        <v>95</v>
      </c>
      <c r="F30" s="64" t="s">
        <v>95</v>
      </c>
      <c r="G30" s="64" t="s">
        <v>95</v>
      </c>
      <c r="H30" s="64" t="s">
        <v>95</v>
      </c>
      <c r="I30" s="64" t="s">
        <v>83</v>
      </c>
      <c r="J30" s="96" t="s">
        <v>321</v>
      </c>
      <c r="K30" s="61" t="s">
        <v>322</v>
      </c>
      <c r="L30" s="10" t="s">
        <v>95</v>
      </c>
      <c r="M30" s="10" t="s">
        <v>95</v>
      </c>
      <c r="N30" s="10" t="s">
        <v>95</v>
      </c>
      <c r="O30" s="10" t="s">
        <v>95</v>
      </c>
      <c r="P30" s="10" t="s">
        <v>95</v>
      </c>
      <c r="Q30" s="10" t="s">
        <v>95</v>
      </c>
      <c r="R30" s="10" t="s">
        <v>95</v>
      </c>
      <c r="S30" s="10" t="s">
        <v>95</v>
      </c>
      <c r="T30" s="10" t="s">
        <v>94</v>
      </c>
      <c r="U30" s="10" t="s">
        <v>95</v>
      </c>
      <c r="V30" s="10" t="s">
        <v>95</v>
      </c>
      <c r="W30" s="10" t="s">
        <v>95</v>
      </c>
      <c r="X30" s="10" t="s">
        <v>95</v>
      </c>
      <c r="Y30" s="10" t="s">
        <v>95</v>
      </c>
      <c r="Z30" s="10" t="s">
        <v>95</v>
      </c>
      <c r="AA30" s="10" t="s">
        <v>94</v>
      </c>
      <c r="AB30" s="10" t="s">
        <v>95</v>
      </c>
      <c r="AC30" s="10" t="s">
        <v>95</v>
      </c>
      <c r="AD30" s="10" t="s">
        <v>94</v>
      </c>
      <c r="AE30" s="56">
        <f t="shared" si="1"/>
        <v>16</v>
      </c>
      <c r="AF30" s="63" t="s">
        <v>125</v>
      </c>
      <c r="AG30" s="56">
        <f>IFERROR(VLOOKUP(AF30,'Fórmulas '!$B$26:$C$30,2,0),"")</f>
        <v>4</v>
      </c>
      <c r="AH30" s="56" t="str">
        <f t="shared" si="8"/>
        <v>CATASTRÓFICO</v>
      </c>
      <c r="AI30" s="66">
        <f>+IFERROR(VLOOKUP(AH30,'Fórmulas '!$E$28:$F$30,2,),"")</f>
        <v>5</v>
      </c>
      <c r="AJ30" s="67" t="str">
        <f>IFERROR(VLOOKUP(CONCATENATE(AG30,AI30),'Fórmulas '!$J$47:$K$71,2,),"")</f>
        <v>EXTREMO</v>
      </c>
      <c r="AK30" s="71" t="s">
        <v>1228</v>
      </c>
      <c r="AL30" s="50" t="s">
        <v>1229</v>
      </c>
      <c r="AM30" s="62" t="s">
        <v>1230</v>
      </c>
      <c r="AN30" s="10" t="s">
        <v>92</v>
      </c>
      <c r="AO30" s="10" t="s">
        <v>93</v>
      </c>
      <c r="AP30" s="10">
        <v>15</v>
      </c>
      <c r="AQ30" s="10">
        <v>5</v>
      </c>
      <c r="AR30" s="10">
        <v>0</v>
      </c>
      <c r="AS30" s="10">
        <v>10</v>
      </c>
      <c r="AT30" s="10">
        <v>15</v>
      </c>
      <c r="AU30" s="10">
        <v>10</v>
      </c>
      <c r="AV30" s="10">
        <v>30</v>
      </c>
      <c r="AW30" s="10">
        <f t="shared" si="9"/>
        <v>85</v>
      </c>
      <c r="AX30" s="122" t="str">
        <f t="shared" si="2"/>
        <v>DISMINUYE DOS PUNTOS</v>
      </c>
      <c r="AY30" s="56">
        <f t="shared" si="10"/>
        <v>4</v>
      </c>
      <c r="AZ30" s="56" t="str">
        <f t="shared" si="3"/>
        <v>IMPROBABLE</v>
      </c>
      <c r="BA30" s="66">
        <f t="shared" si="4"/>
        <v>2</v>
      </c>
      <c r="BB30" s="104" t="str">
        <f t="shared" si="5"/>
        <v>CATASTRÓFICO</v>
      </c>
      <c r="BC30" s="56">
        <f t="shared" si="6"/>
        <v>5</v>
      </c>
      <c r="BD30" s="104" t="str">
        <f>IFERROR(VLOOKUP(CONCATENATE(BA30,BC30),'Fórmulas '!$J$47:$K$71,2,),"")</f>
        <v>EXTREMO</v>
      </c>
      <c r="BE30" s="10">
        <f>IFERROR(BA30*BC30,"")</f>
        <v>10</v>
      </c>
      <c r="BF30" s="10" t="s">
        <v>355</v>
      </c>
      <c r="BG30" s="10" t="s">
        <v>1221</v>
      </c>
      <c r="BH30" s="51" t="s">
        <v>1222</v>
      </c>
      <c r="BI30" s="50" t="s">
        <v>1231</v>
      </c>
      <c r="BJ30" s="50" t="s">
        <v>1224</v>
      </c>
      <c r="BK30" s="50" t="s">
        <v>1056</v>
      </c>
      <c r="BL30" s="178" t="s">
        <v>1224</v>
      </c>
      <c r="BM30" s="179" t="s">
        <v>1225</v>
      </c>
      <c r="BN30" s="9"/>
      <c r="BO30" s="9"/>
      <c r="BP30" s="180" t="s">
        <v>1232</v>
      </c>
      <c r="BQ30" s="180" t="s">
        <v>1233</v>
      </c>
      <c r="BR30" s="22"/>
    </row>
    <row r="31" spans="1:123" ht="135" hidden="1">
      <c r="A31" s="50" t="s">
        <v>307</v>
      </c>
      <c r="B31" s="58" t="str">
        <f>VLOOKUP(A31,'Fórmulas '!$B$47:$C$66,2,FALSE)</f>
        <v>Garantizar que contrataciones con clientes y proveedores de la entidad se realicen con calidad, oportunidad, eficiencia y cumpliendo de los términos legales.</v>
      </c>
      <c r="C31" s="50" t="str">
        <f>VLOOKUP(A31,'Fórmulas '!$F$47:$G$66,2,FALSE)</f>
        <v>Jefe de Oficina Jurídica</v>
      </c>
      <c r="D31" s="90" t="s">
        <v>328</v>
      </c>
      <c r="E31" s="10" t="s">
        <v>95</v>
      </c>
      <c r="F31" s="10" t="s">
        <v>95</v>
      </c>
      <c r="G31" s="10" t="s">
        <v>95</v>
      </c>
      <c r="H31" s="10" t="s">
        <v>95</v>
      </c>
      <c r="I31" s="10" t="s">
        <v>83</v>
      </c>
      <c r="J31" s="51" t="s">
        <v>329</v>
      </c>
      <c r="K31" s="61" t="s">
        <v>330</v>
      </c>
      <c r="L31" s="10" t="s">
        <v>95</v>
      </c>
      <c r="M31" s="10" t="s">
        <v>95</v>
      </c>
      <c r="N31" s="10" t="s">
        <v>95</v>
      </c>
      <c r="O31" s="10" t="s">
        <v>95</v>
      </c>
      <c r="P31" s="10" t="s">
        <v>95</v>
      </c>
      <c r="Q31" s="10" t="s">
        <v>95</v>
      </c>
      <c r="R31" s="10" t="s">
        <v>95</v>
      </c>
      <c r="S31" s="10" t="s">
        <v>95</v>
      </c>
      <c r="T31" s="10" t="s">
        <v>95</v>
      </c>
      <c r="U31" s="10" t="s">
        <v>95</v>
      </c>
      <c r="V31" s="10" t="s">
        <v>95</v>
      </c>
      <c r="W31" s="10" t="s">
        <v>95</v>
      </c>
      <c r="X31" s="10" t="s">
        <v>95</v>
      </c>
      <c r="Y31" s="10" t="s">
        <v>95</v>
      </c>
      <c r="Z31" s="10" t="s">
        <v>95</v>
      </c>
      <c r="AA31" s="10" t="s">
        <v>94</v>
      </c>
      <c r="AB31" s="10" t="s">
        <v>95</v>
      </c>
      <c r="AC31" s="10" t="s">
        <v>95</v>
      </c>
      <c r="AD31" s="10" t="s">
        <v>94</v>
      </c>
      <c r="AE31" s="56">
        <f t="shared" si="1"/>
        <v>17</v>
      </c>
      <c r="AF31" s="63" t="s">
        <v>125</v>
      </c>
      <c r="AG31" s="56">
        <f>IFERROR(VLOOKUP(AF31,'Fórmulas '!$B$26:$C$30,2,0),"")</f>
        <v>4</v>
      </c>
      <c r="AH31" s="56" t="str">
        <f t="shared" si="8"/>
        <v>CATASTRÓFICO</v>
      </c>
      <c r="AI31" s="66">
        <f>+IFERROR(VLOOKUP(AH31,'Fórmulas '!$E$28:$F$30,2,),"")</f>
        <v>5</v>
      </c>
      <c r="AJ31" s="67" t="str">
        <f>IFERROR(VLOOKUP(CONCATENATE(AG31,AI31),'Fórmulas '!$J$47:$K$71,2,),"")</f>
        <v>EXTREMO</v>
      </c>
      <c r="AK31" s="71" t="s">
        <v>1234</v>
      </c>
      <c r="AL31" s="50" t="s">
        <v>1235</v>
      </c>
      <c r="AM31" s="62" t="s">
        <v>913</v>
      </c>
      <c r="AN31" s="10" t="s">
        <v>92</v>
      </c>
      <c r="AO31" s="10" t="s">
        <v>93</v>
      </c>
      <c r="AP31" s="10">
        <v>15</v>
      </c>
      <c r="AQ31" s="10">
        <v>5</v>
      </c>
      <c r="AR31" s="10">
        <v>0</v>
      </c>
      <c r="AS31" s="10">
        <v>10</v>
      </c>
      <c r="AT31" s="10">
        <v>15</v>
      </c>
      <c r="AU31" s="10">
        <v>10</v>
      </c>
      <c r="AV31" s="10">
        <v>30</v>
      </c>
      <c r="AW31" s="10">
        <f t="shared" si="9"/>
        <v>85</v>
      </c>
      <c r="AX31" s="122" t="str">
        <f t="shared" si="2"/>
        <v>DISMINUYE DOS PUNTOS</v>
      </c>
      <c r="AY31" s="56">
        <f t="shared" si="10"/>
        <v>4</v>
      </c>
      <c r="AZ31" s="56" t="str">
        <f t="shared" si="3"/>
        <v>IMPROBABLE</v>
      </c>
      <c r="BA31" s="66">
        <f t="shared" si="4"/>
        <v>2</v>
      </c>
      <c r="BB31" s="104" t="str">
        <f t="shared" si="5"/>
        <v>CATASTRÓFICO</v>
      </c>
      <c r="BC31" s="56">
        <f t="shared" si="6"/>
        <v>5</v>
      </c>
      <c r="BD31" s="104" t="str">
        <f>IFERROR(VLOOKUP(CONCATENATE(BA31,BC31),'Fórmulas '!$J$47:$K$71,2,),"")</f>
        <v>EXTREMO</v>
      </c>
      <c r="BE31" s="10">
        <f>IFERROR(BA31*BC31,"")</f>
        <v>10</v>
      </c>
      <c r="BF31" s="10" t="s">
        <v>355</v>
      </c>
      <c r="BG31" s="10" t="s">
        <v>1221</v>
      </c>
      <c r="BH31" s="51" t="s">
        <v>1222</v>
      </c>
      <c r="BI31" s="50" t="s">
        <v>1236</v>
      </c>
      <c r="BJ31" s="50" t="s">
        <v>1224</v>
      </c>
      <c r="BK31" s="50" t="s">
        <v>1056</v>
      </c>
      <c r="BL31" s="178" t="s">
        <v>1224</v>
      </c>
      <c r="BM31" s="179" t="s">
        <v>1225</v>
      </c>
      <c r="BN31" s="9"/>
      <c r="BO31" s="9"/>
      <c r="BP31" s="180" t="s">
        <v>1237</v>
      </c>
      <c r="BQ31" s="180" t="s">
        <v>1233</v>
      </c>
      <c r="BR31" s="22"/>
    </row>
    <row r="32" spans="1:123" ht="105" hidden="1">
      <c r="A32" s="50" t="s">
        <v>345</v>
      </c>
      <c r="B32" s="58" t="str">
        <f>VLOOKUP(A32,'Fórmulas '!$B$47:$C$66,2,FALSE)</f>
        <v>Realizar la planificación financiera, aplicación y custodia de los recursos financieros de la entidad y gestionar la transferencia de los mismos.</v>
      </c>
      <c r="C32" s="50" t="str">
        <f>VLOOKUP(A32,'Fórmulas '!$F$47:$G$66,2,FALSE)</f>
        <v>Subgerente Administrativo y Financiero</v>
      </c>
      <c r="D32" s="92" t="s">
        <v>1238</v>
      </c>
      <c r="E32" s="10" t="s">
        <v>82</v>
      </c>
      <c r="F32" s="10" t="s">
        <v>82</v>
      </c>
      <c r="G32" s="10" t="s">
        <v>95</v>
      </c>
      <c r="H32" s="10" t="s">
        <v>95</v>
      </c>
      <c r="I32" s="10" t="s">
        <v>83</v>
      </c>
      <c r="J32" s="61" t="s">
        <v>350</v>
      </c>
      <c r="K32" s="61" t="s">
        <v>351</v>
      </c>
      <c r="L32" s="10" t="s">
        <v>82</v>
      </c>
      <c r="M32" s="10" t="s">
        <v>82</v>
      </c>
      <c r="N32" s="10" t="s">
        <v>82</v>
      </c>
      <c r="O32" s="10" t="s">
        <v>82</v>
      </c>
      <c r="P32" s="10" t="s">
        <v>82</v>
      </c>
      <c r="Q32" s="10" t="s">
        <v>82</v>
      </c>
      <c r="R32" s="10" t="s">
        <v>82</v>
      </c>
      <c r="S32" s="10" t="s">
        <v>82</v>
      </c>
      <c r="T32" s="10" t="s">
        <v>82</v>
      </c>
      <c r="U32" s="10" t="s">
        <v>82</v>
      </c>
      <c r="V32" s="10" t="s">
        <v>82</v>
      </c>
      <c r="W32" s="10" t="s">
        <v>82</v>
      </c>
      <c r="X32" s="10" t="s">
        <v>82</v>
      </c>
      <c r="Y32" s="10" t="s">
        <v>82</v>
      </c>
      <c r="Z32" s="10" t="s">
        <v>82</v>
      </c>
      <c r="AA32" s="10" t="s">
        <v>124</v>
      </c>
      <c r="AB32" s="10" t="s">
        <v>82</v>
      </c>
      <c r="AC32" s="10" t="s">
        <v>82</v>
      </c>
      <c r="AD32" s="10" t="s">
        <v>124</v>
      </c>
      <c r="AE32" s="56">
        <f t="shared" si="1"/>
        <v>17</v>
      </c>
      <c r="AF32" s="10" t="s">
        <v>87</v>
      </c>
      <c r="AG32" s="56">
        <f>IFERROR(VLOOKUP(AF32,'Fórmulas '!$B$26:$C$30,2,0),"")</f>
        <v>3</v>
      </c>
      <c r="AH32" s="56" t="str">
        <f t="shared" si="8"/>
        <v>CATASTRÓFICO</v>
      </c>
      <c r="AI32" s="66">
        <f>+IFERROR(VLOOKUP(AH32,'Fórmulas '!$E$28:$F$30,2,),"")</f>
        <v>5</v>
      </c>
      <c r="AJ32" s="67" t="str">
        <f>IFERROR(VLOOKUP(CONCATENATE(AG32,AI32),'Fórmulas '!$J$47:$K$71,2,),"")</f>
        <v>EXTREMO</v>
      </c>
      <c r="AK32" s="115" t="s">
        <v>1239</v>
      </c>
      <c r="AL32" s="61" t="s">
        <v>353</v>
      </c>
      <c r="AM32" s="61" t="s">
        <v>354</v>
      </c>
      <c r="AN32" s="10" t="s">
        <v>92</v>
      </c>
      <c r="AO32" s="10" t="s">
        <v>281</v>
      </c>
      <c r="AP32" s="10">
        <v>15</v>
      </c>
      <c r="AQ32" s="10">
        <v>5</v>
      </c>
      <c r="AR32" s="10">
        <v>0</v>
      </c>
      <c r="AS32" s="10">
        <v>10</v>
      </c>
      <c r="AT32" s="10">
        <v>15</v>
      </c>
      <c r="AU32" s="10">
        <v>10</v>
      </c>
      <c r="AV32" s="10">
        <v>30</v>
      </c>
      <c r="AW32" s="10">
        <f t="shared" si="9"/>
        <v>85</v>
      </c>
      <c r="AX32" s="122" t="str">
        <f t="shared" si="2"/>
        <v>DISMINUYE DOS PUNTOS</v>
      </c>
      <c r="AY32" s="56">
        <f t="shared" si="10"/>
        <v>3</v>
      </c>
      <c r="AZ32" s="56" t="str">
        <f t="shared" si="3"/>
        <v>RARA VEZ</v>
      </c>
      <c r="BA32" s="66">
        <f t="shared" si="4"/>
        <v>1</v>
      </c>
      <c r="BB32" s="104" t="str">
        <f t="shared" si="5"/>
        <v>CATASTRÓFICO</v>
      </c>
      <c r="BC32" s="56">
        <f t="shared" si="6"/>
        <v>5</v>
      </c>
      <c r="BD32" s="104" t="str">
        <f>IFERROR(VLOOKUP(CONCATENATE(BA32,BC32),'Fórmulas '!$J$47:$K$71,2,),"")</f>
        <v>ALTO</v>
      </c>
      <c r="BE32" s="10">
        <f t="shared" ref="BE32:BE39" si="11">IFERROR(BC32*BA32,"")</f>
        <v>5</v>
      </c>
      <c r="BF32" s="10" t="s">
        <v>355</v>
      </c>
      <c r="BG32" s="10" t="s">
        <v>664</v>
      </c>
      <c r="BH32" s="61" t="s">
        <v>356</v>
      </c>
      <c r="BI32" s="61" t="s">
        <v>365</v>
      </c>
      <c r="BJ32" s="61" t="s">
        <v>1150</v>
      </c>
      <c r="BK32" s="9" t="s">
        <v>1056</v>
      </c>
      <c r="BL32" s="61" t="s">
        <v>1150</v>
      </c>
      <c r="BM32" s="9" t="s">
        <v>1056</v>
      </c>
      <c r="BN32" s="94"/>
      <c r="BO32" s="9"/>
      <c r="BP32" s="11"/>
      <c r="BQ32" s="11"/>
      <c r="BR32" s="11"/>
    </row>
    <row r="33" spans="1:70" ht="120" hidden="1">
      <c r="A33" s="50" t="s">
        <v>345</v>
      </c>
      <c r="B33" s="58" t="str">
        <f>VLOOKUP(A33,'Fórmulas '!$B$47:$C$66,2,FALSE)</f>
        <v>Realizar la planificación financiera, aplicación y custodia de los recursos financieros de la entidad y gestionar la transferencia de los mismos.</v>
      </c>
      <c r="C33" s="50" t="str">
        <f>VLOOKUP(A33,'Fórmulas '!$F$47:$G$66,2,FALSE)</f>
        <v>Subgerente Administrativo y Financiero</v>
      </c>
      <c r="D33" s="92" t="s">
        <v>1238</v>
      </c>
      <c r="E33" s="10" t="s">
        <v>82</v>
      </c>
      <c r="F33" s="10" t="s">
        <v>82</v>
      </c>
      <c r="G33" s="10" t="s">
        <v>95</v>
      </c>
      <c r="H33" s="10" t="s">
        <v>95</v>
      </c>
      <c r="I33" s="10" t="s">
        <v>83</v>
      </c>
      <c r="J33" s="61" t="s">
        <v>361</v>
      </c>
      <c r="K33" s="61" t="s">
        <v>351</v>
      </c>
      <c r="L33" s="10" t="s">
        <v>82</v>
      </c>
      <c r="M33" s="10" t="s">
        <v>82</v>
      </c>
      <c r="N33" s="10" t="s">
        <v>82</v>
      </c>
      <c r="O33" s="10" t="s">
        <v>82</v>
      </c>
      <c r="P33" s="10" t="s">
        <v>82</v>
      </c>
      <c r="Q33" s="10" t="s">
        <v>82</v>
      </c>
      <c r="R33" s="10" t="s">
        <v>82</v>
      </c>
      <c r="S33" s="10" t="s">
        <v>82</v>
      </c>
      <c r="T33" s="10" t="s">
        <v>82</v>
      </c>
      <c r="U33" s="10" t="s">
        <v>82</v>
      </c>
      <c r="V33" s="10" t="s">
        <v>82</v>
      </c>
      <c r="W33" s="10" t="s">
        <v>82</v>
      </c>
      <c r="X33" s="10" t="s">
        <v>82</v>
      </c>
      <c r="Y33" s="10" t="s">
        <v>82</v>
      </c>
      <c r="Z33" s="10" t="s">
        <v>82</v>
      </c>
      <c r="AA33" s="10" t="s">
        <v>124</v>
      </c>
      <c r="AB33" s="10" t="s">
        <v>82</v>
      </c>
      <c r="AC33" s="10" t="s">
        <v>82</v>
      </c>
      <c r="AD33" s="10" t="s">
        <v>124</v>
      </c>
      <c r="AE33" s="56">
        <f t="shared" si="1"/>
        <v>17</v>
      </c>
      <c r="AF33" s="10" t="s">
        <v>87</v>
      </c>
      <c r="AG33" s="56">
        <f>IFERROR(VLOOKUP(AF33,'Fórmulas '!$B$26:$C$30,2,0),"")</f>
        <v>3</v>
      </c>
      <c r="AH33" s="56" t="str">
        <f t="shared" si="8"/>
        <v>CATASTRÓFICO</v>
      </c>
      <c r="AI33" s="66">
        <f>+IFERROR(VLOOKUP(AH33,'Fórmulas '!$E$28:$F$30,2,),"")</f>
        <v>5</v>
      </c>
      <c r="AJ33" s="67" t="str">
        <f>IFERROR(VLOOKUP(CONCATENATE(AG33,AI33),'Fórmulas '!$J$47:$K$71,2,),"")</f>
        <v>EXTREMO</v>
      </c>
      <c r="AK33" s="115" t="s">
        <v>1240</v>
      </c>
      <c r="AL33" s="61" t="s">
        <v>363</v>
      </c>
      <c r="AM33" s="61" t="s">
        <v>364</v>
      </c>
      <c r="AN33" s="10" t="s">
        <v>92</v>
      </c>
      <c r="AO33" s="10" t="s">
        <v>281</v>
      </c>
      <c r="AP33" s="10">
        <v>15</v>
      </c>
      <c r="AQ33" s="10">
        <v>5</v>
      </c>
      <c r="AR33" s="10">
        <v>0</v>
      </c>
      <c r="AS33" s="10">
        <v>10</v>
      </c>
      <c r="AT33" s="10">
        <v>15</v>
      </c>
      <c r="AU33" s="10">
        <v>10</v>
      </c>
      <c r="AV33" s="10">
        <v>30</v>
      </c>
      <c r="AW33" s="10">
        <f t="shared" si="9"/>
        <v>85</v>
      </c>
      <c r="AX33" s="122" t="str">
        <f t="shared" si="2"/>
        <v>DISMINUYE DOS PUNTOS</v>
      </c>
      <c r="AY33" s="56">
        <f t="shared" si="10"/>
        <v>3</v>
      </c>
      <c r="AZ33" s="56" t="str">
        <f t="shared" si="3"/>
        <v>RARA VEZ</v>
      </c>
      <c r="BA33" s="66">
        <f t="shared" si="4"/>
        <v>1</v>
      </c>
      <c r="BB33" s="104" t="str">
        <f t="shared" si="5"/>
        <v>CATASTRÓFICO</v>
      </c>
      <c r="BC33" s="56">
        <f t="shared" si="6"/>
        <v>5</v>
      </c>
      <c r="BD33" s="104" t="str">
        <f>IFERROR(VLOOKUP(CONCATENATE(BA33,BC33),'Fórmulas '!$J$47:$K$71,2,),"")</f>
        <v>ALTO</v>
      </c>
      <c r="BE33" s="10">
        <f t="shared" si="11"/>
        <v>5</v>
      </c>
      <c r="BF33" s="10" t="s">
        <v>355</v>
      </c>
      <c r="BG33" s="10" t="s">
        <v>664</v>
      </c>
      <c r="BH33" s="61" t="s">
        <v>356</v>
      </c>
      <c r="BI33" s="61" t="s">
        <v>365</v>
      </c>
      <c r="BJ33" s="61" t="s">
        <v>1150</v>
      </c>
      <c r="BK33" s="9" t="s">
        <v>1056</v>
      </c>
      <c r="BL33" s="61" t="s">
        <v>1150</v>
      </c>
      <c r="BM33" s="9" t="s">
        <v>1056</v>
      </c>
      <c r="BN33" s="94"/>
      <c r="BO33" s="9"/>
      <c r="BP33" s="11"/>
      <c r="BQ33" s="11"/>
      <c r="BR33" s="11"/>
    </row>
    <row r="34" spans="1:70" ht="270" hidden="1">
      <c r="A34" s="10" t="s">
        <v>345</v>
      </c>
      <c r="B34" s="58" t="str">
        <f>VLOOKUP(A34,'Fórmulas '!$B$47:$C$66,2,FALSE)</f>
        <v>Realizar la planificación financiera, aplicación y custodia de los recursos financieros de la entidad y gestionar la transferencia de los mismos.</v>
      </c>
      <c r="C34" s="50" t="str">
        <f>VLOOKUP(A34,'Fórmulas '!$F$47:$G$66,2,FALSE)</f>
        <v>Subgerente Administrativo y Financiero</v>
      </c>
      <c r="D34" s="92" t="s">
        <v>1241</v>
      </c>
      <c r="E34" s="10" t="s">
        <v>82</v>
      </c>
      <c r="F34" s="10" t="s">
        <v>82</v>
      </c>
      <c r="G34" s="10" t="s">
        <v>95</v>
      </c>
      <c r="H34" s="10" t="s">
        <v>95</v>
      </c>
      <c r="I34" s="10" t="s">
        <v>83</v>
      </c>
      <c r="J34" s="61" t="s">
        <v>369</v>
      </c>
      <c r="K34" s="61" t="s">
        <v>351</v>
      </c>
      <c r="L34" s="10" t="s">
        <v>82</v>
      </c>
      <c r="M34" s="10" t="s">
        <v>82</v>
      </c>
      <c r="N34" s="10" t="s">
        <v>82</v>
      </c>
      <c r="O34" s="10" t="s">
        <v>82</v>
      </c>
      <c r="P34" s="10" t="s">
        <v>82</v>
      </c>
      <c r="Q34" s="10" t="s">
        <v>82</v>
      </c>
      <c r="R34" s="10" t="s">
        <v>82</v>
      </c>
      <c r="S34" s="10" t="s">
        <v>82</v>
      </c>
      <c r="T34" s="10" t="s">
        <v>82</v>
      </c>
      <c r="U34" s="10" t="s">
        <v>82</v>
      </c>
      <c r="V34" s="10" t="s">
        <v>82</v>
      </c>
      <c r="W34" s="10" t="s">
        <v>82</v>
      </c>
      <c r="X34" s="10" t="s">
        <v>82</v>
      </c>
      <c r="Y34" s="10" t="s">
        <v>82</v>
      </c>
      <c r="Z34" s="10" t="s">
        <v>82</v>
      </c>
      <c r="AA34" s="10" t="s">
        <v>124</v>
      </c>
      <c r="AB34" s="10" t="s">
        <v>82</v>
      </c>
      <c r="AC34" s="10" t="s">
        <v>82</v>
      </c>
      <c r="AD34" s="10" t="s">
        <v>124</v>
      </c>
      <c r="AE34" s="56">
        <f t="shared" si="1"/>
        <v>17</v>
      </c>
      <c r="AF34" s="10" t="s">
        <v>87</v>
      </c>
      <c r="AG34" s="56">
        <f>IFERROR(VLOOKUP(AF34,'Fórmulas '!$B$26:$C$30,2,0),"")</f>
        <v>3</v>
      </c>
      <c r="AH34" s="56" t="str">
        <f t="shared" si="8"/>
        <v>CATASTRÓFICO</v>
      </c>
      <c r="AI34" s="66">
        <f>+IFERROR(VLOOKUP(AH34,'Fórmulas '!$E$28:$F$30,2,),"")</f>
        <v>5</v>
      </c>
      <c r="AJ34" s="67" t="str">
        <f>IFERROR(VLOOKUP(CONCATENATE(AG34,AI34),'Fórmulas '!$J$47:$K$71,2,),"")</f>
        <v>EXTREMO</v>
      </c>
      <c r="AK34" s="119" t="s">
        <v>1242</v>
      </c>
      <c r="AL34" s="61" t="s">
        <v>371</v>
      </c>
      <c r="AM34" s="61" t="s">
        <v>372</v>
      </c>
      <c r="AN34" s="10" t="s">
        <v>92</v>
      </c>
      <c r="AO34" s="10" t="s">
        <v>281</v>
      </c>
      <c r="AP34" s="10">
        <v>15</v>
      </c>
      <c r="AQ34" s="10">
        <v>5</v>
      </c>
      <c r="AR34" s="10">
        <v>0</v>
      </c>
      <c r="AS34" s="10">
        <v>10</v>
      </c>
      <c r="AT34" s="10">
        <v>15</v>
      </c>
      <c r="AU34" s="10">
        <v>10</v>
      </c>
      <c r="AV34" s="10">
        <v>30</v>
      </c>
      <c r="AW34" s="10">
        <f t="shared" si="9"/>
        <v>85</v>
      </c>
      <c r="AX34" s="122" t="str">
        <f t="shared" si="2"/>
        <v>DISMINUYE DOS PUNTOS</v>
      </c>
      <c r="AY34" s="56">
        <f t="shared" si="10"/>
        <v>3</v>
      </c>
      <c r="AZ34" s="56" t="str">
        <f t="shared" si="3"/>
        <v>RARA VEZ</v>
      </c>
      <c r="BA34" s="66">
        <f t="shared" si="4"/>
        <v>1</v>
      </c>
      <c r="BB34" s="104" t="str">
        <f t="shared" si="5"/>
        <v>CATASTRÓFICO</v>
      </c>
      <c r="BC34" s="56">
        <f t="shared" si="6"/>
        <v>5</v>
      </c>
      <c r="BD34" s="104" t="str">
        <f>IFERROR(VLOOKUP(CONCATENATE(BA34,BC34),'Fórmulas '!$J$47:$K$71,2,),"")</f>
        <v>ALTO</v>
      </c>
      <c r="BE34" s="10">
        <f t="shared" si="11"/>
        <v>5</v>
      </c>
      <c r="BF34" s="10" t="s">
        <v>355</v>
      </c>
      <c r="BG34" s="10" t="s">
        <v>664</v>
      </c>
      <c r="BH34" s="95" t="s">
        <v>1242</v>
      </c>
      <c r="BI34" s="61" t="s">
        <v>372</v>
      </c>
      <c r="BJ34" s="61" t="s">
        <v>1150</v>
      </c>
      <c r="BK34" s="9" t="s">
        <v>1056</v>
      </c>
      <c r="BL34" s="61" t="s">
        <v>1150</v>
      </c>
      <c r="BM34" s="9" t="s">
        <v>1056</v>
      </c>
      <c r="BN34" s="22"/>
      <c r="BO34" s="11"/>
      <c r="BP34" s="11"/>
      <c r="BQ34" s="11"/>
      <c r="BR34" s="11"/>
    </row>
    <row r="35" spans="1:70" ht="105" hidden="1">
      <c r="A35" s="10" t="s">
        <v>345</v>
      </c>
      <c r="B35" s="58" t="str">
        <f>VLOOKUP(A35,'Fórmulas '!$B$47:$C$66,2,FALSE)</f>
        <v>Realizar la planificación financiera, aplicación y custodia de los recursos financieros de la entidad y gestionar la transferencia de los mismos.</v>
      </c>
      <c r="C35" s="50" t="str">
        <f>VLOOKUP(A35,'Fórmulas '!$F$47:$G$66,2,FALSE)</f>
        <v>Subgerente Administrativo y Financiero</v>
      </c>
      <c r="D35" s="92" t="s">
        <v>1241</v>
      </c>
      <c r="E35" s="10" t="s">
        <v>82</v>
      </c>
      <c r="F35" s="10" t="s">
        <v>82</v>
      </c>
      <c r="G35" s="10" t="s">
        <v>95</v>
      </c>
      <c r="H35" s="10" t="s">
        <v>95</v>
      </c>
      <c r="I35" s="10" t="s">
        <v>83</v>
      </c>
      <c r="J35" s="61" t="s">
        <v>369</v>
      </c>
      <c r="K35" s="61" t="s">
        <v>351</v>
      </c>
      <c r="L35" s="10" t="s">
        <v>82</v>
      </c>
      <c r="M35" s="10" t="s">
        <v>82</v>
      </c>
      <c r="N35" s="10" t="s">
        <v>82</v>
      </c>
      <c r="O35" s="10" t="s">
        <v>82</v>
      </c>
      <c r="P35" s="10" t="s">
        <v>82</v>
      </c>
      <c r="Q35" s="10" t="s">
        <v>82</v>
      </c>
      <c r="R35" s="10" t="s">
        <v>82</v>
      </c>
      <c r="S35" s="10" t="s">
        <v>82</v>
      </c>
      <c r="T35" s="10" t="s">
        <v>82</v>
      </c>
      <c r="U35" s="10" t="s">
        <v>82</v>
      </c>
      <c r="V35" s="10" t="s">
        <v>82</v>
      </c>
      <c r="W35" s="10" t="s">
        <v>82</v>
      </c>
      <c r="X35" s="10" t="s">
        <v>82</v>
      </c>
      <c r="Y35" s="10" t="s">
        <v>82</v>
      </c>
      <c r="Z35" s="10" t="s">
        <v>82</v>
      </c>
      <c r="AA35" s="10" t="s">
        <v>124</v>
      </c>
      <c r="AB35" s="10" t="s">
        <v>82</v>
      </c>
      <c r="AC35" s="10" t="s">
        <v>82</v>
      </c>
      <c r="AD35" s="10" t="s">
        <v>124</v>
      </c>
      <c r="AE35" s="56">
        <f t="shared" si="1"/>
        <v>17</v>
      </c>
      <c r="AF35" s="10" t="s">
        <v>87</v>
      </c>
      <c r="AG35" s="56">
        <f>IFERROR(VLOOKUP(AF35,'Fórmulas '!$B$26:$C$30,2,0),"")</f>
        <v>3</v>
      </c>
      <c r="AH35" s="56" t="str">
        <f t="shared" si="8"/>
        <v>CATASTRÓFICO</v>
      </c>
      <c r="AI35" s="66">
        <f>+IFERROR(VLOOKUP(AH35,'Fórmulas '!$E$28:$F$30,2,),"")</f>
        <v>5</v>
      </c>
      <c r="AJ35" s="67" t="str">
        <f>IFERROR(VLOOKUP(CONCATENATE(AG35,AI35),'Fórmulas '!$J$47:$K$71,2,),"")</f>
        <v>EXTREMO</v>
      </c>
      <c r="AK35" s="120" t="s">
        <v>1243</v>
      </c>
      <c r="AL35" s="61" t="s">
        <v>371</v>
      </c>
      <c r="AM35" s="51" t="s">
        <v>380</v>
      </c>
      <c r="AN35" s="10" t="s">
        <v>92</v>
      </c>
      <c r="AO35" s="10" t="s">
        <v>281</v>
      </c>
      <c r="AP35" s="10">
        <v>15</v>
      </c>
      <c r="AQ35" s="10">
        <v>5</v>
      </c>
      <c r="AR35" s="10">
        <v>0</v>
      </c>
      <c r="AS35" s="10">
        <v>10</v>
      </c>
      <c r="AT35" s="10">
        <v>15</v>
      </c>
      <c r="AU35" s="10">
        <v>10</v>
      </c>
      <c r="AV35" s="10">
        <v>30</v>
      </c>
      <c r="AW35" s="10">
        <f t="shared" si="9"/>
        <v>85</v>
      </c>
      <c r="AX35" s="122" t="str">
        <f t="shared" si="2"/>
        <v>DISMINUYE DOS PUNTOS</v>
      </c>
      <c r="AY35" s="56">
        <f t="shared" ref="AY35:AY44" si="12">AG35</f>
        <v>3</v>
      </c>
      <c r="AZ35" s="56" t="str">
        <f t="shared" si="3"/>
        <v>RARA VEZ</v>
      </c>
      <c r="BA35" s="66">
        <f t="shared" si="4"/>
        <v>1</v>
      </c>
      <c r="BB35" s="104" t="str">
        <f t="shared" si="5"/>
        <v>CATASTRÓFICO</v>
      </c>
      <c r="BC35" s="56">
        <f t="shared" si="6"/>
        <v>5</v>
      </c>
      <c r="BD35" s="104" t="str">
        <f>IFERROR(VLOOKUP(CONCATENATE(BA35,BC35),'Fórmulas '!$J$47:$K$71,2,),"")</f>
        <v>ALTO</v>
      </c>
      <c r="BE35" s="10">
        <f t="shared" si="11"/>
        <v>5</v>
      </c>
      <c r="BF35" s="10" t="s">
        <v>355</v>
      </c>
      <c r="BG35" s="10" t="s">
        <v>664</v>
      </c>
      <c r="BH35" s="127" t="s">
        <v>1243</v>
      </c>
      <c r="BI35" s="51" t="s">
        <v>380</v>
      </c>
      <c r="BJ35" s="61" t="s">
        <v>1150</v>
      </c>
      <c r="BK35" s="9" t="s">
        <v>1056</v>
      </c>
      <c r="BL35" s="61" t="s">
        <v>1150</v>
      </c>
      <c r="BM35" s="9" t="s">
        <v>1056</v>
      </c>
      <c r="BN35" s="22"/>
      <c r="BO35" s="11"/>
      <c r="BP35" s="11"/>
      <c r="BQ35" s="11"/>
      <c r="BR35" s="11"/>
    </row>
    <row r="36" spans="1:70" ht="105" hidden="1">
      <c r="A36" s="10" t="s">
        <v>345</v>
      </c>
      <c r="B36" s="58" t="str">
        <f>VLOOKUP(A36,'Fórmulas '!$B$47:$C$66,2,FALSE)</f>
        <v>Realizar la planificación financiera, aplicación y custodia de los recursos financieros de la entidad y gestionar la transferencia de los mismos.</v>
      </c>
      <c r="C36" s="50" t="str">
        <f>VLOOKUP(A36,'Fórmulas '!$F$47:$G$66,2,FALSE)</f>
        <v>Subgerente Administrativo y Financiero</v>
      </c>
      <c r="D36" s="92" t="s">
        <v>1241</v>
      </c>
      <c r="E36" s="10" t="s">
        <v>82</v>
      </c>
      <c r="F36" s="10" t="s">
        <v>82</v>
      </c>
      <c r="G36" s="10" t="s">
        <v>95</v>
      </c>
      <c r="H36" s="10" t="s">
        <v>95</v>
      </c>
      <c r="I36" s="10" t="s">
        <v>83</v>
      </c>
      <c r="J36" s="61" t="s">
        <v>369</v>
      </c>
      <c r="K36" s="61" t="s">
        <v>351</v>
      </c>
      <c r="L36" s="10" t="s">
        <v>82</v>
      </c>
      <c r="M36" s="10" t="s">
        <v>82</v>
      </c>
      <c r="N36" s="10" t="s">
        <v>82</v>
      </c>
      <c r="O36" s="10" t="s">
        <v>82</v>
      </c>
      <c r="P36" s="10" t="s">
        <v>82</v>
      </c>
      <c r="Q36" s="10" t="s">
        <v>82</v>
      </c>
      <c r="R36" s="10" t="s">
        <v>82</v>
      </c>
      <c r="S36" s="10" t="s">
        <v>82</v>
      </c>
      <c r="T36" s="10" t="s">
        <v>82</v>
      </c>
      <c r="U36" s="10" t="s">
        <v>82</v>
      </c>
      <c r="V36" s="10" t="s">
        <v>82</v>
      </c>
      <c r="W36" s="10" t="s">
        <v>82</v>
      </c>
      <c r="X36" s="10" t="s">
        <v>82</v>
      </c>
      <c r="Y36" s="10" t="s">
        <v>82</v>
      </c>
      <c r="Z36" s="10" t="s">
        <v>82</v>
      </c>
      <c r="AA36" s="10" t="s">
        <v>124</v>
      </c>
      <c r="AB36" s="10" t="s">
        <v>82</v>
      </c>
      <c r="AC36" s="10" t="s">
        <v>82</v>
      </c>
      <c r="AD36" s="10" t="s">
        <v>124</v>
      </c>
      <c r="AE36" s="56">
        <f t="shared" si="1"/>
        <v>17</v>
      </c>
      <c r="AF36" s="10" t="s">
        <v>87</v>
      </c>
      <c r="AG36" s="56">
        <f>IFERROR(VLOOKUP(AF36,'Fórmulas '!$B$26:$C$30,2,0),"")</f>
        <v>3</v>
      </c>
      <c r="AH36" s="56" t="str">
        <f t="shared" si="8"/>
        <v>CATASTRÓFICO</v>
      </c>
      <c r="AI36" s="66">
        <f>+IFERROR(VLOOKUP(AH36,'Fórmulas '!$E$28:$F$30,2,),"")</f>
        <v>5</v>
      </c>
      <c r="AJ36" s="67" t="str">
        <f>IFERROR(VLOOKUP(CONCATENATE(AG36,AI36),'Fórmulas '!$J$47:$K$71,2,),"")</f>
        <v>EXTREMO</v>
      </c>
      <c r="AK36" s="115" t="s">
        <v>1240</v>
      </c>
      <c r="AL36" s="61" t="s">
        <v>384</v>
      </c>
      <c r="AM36" s="61" t="s">
        <v>364</v>
      </c>
      <c r="AN36" s="10" t="s">
        <v>92</v>
      </c>
      <c r="AO36" s="10" t="s">
        <v>281</v>
      </c>
      <c r="AP36" s="10">
        <v>15</v>
      </c>
      <c r="AQ36" s="10">
        <v>5</v>
      </c>
      <c r="AR36" s="10">
        <v>0</v>
      </c>
      <c r="AS36" s="10">
        <v>10</v>
      </c>
      <c r="AT36" s="10">
        <v>15</v>
      </c>
      <c r="AU36" s="10">
        <v>10</v>
      </c>
      <c r="AV36" s="10">
        <v>30</v>
      </c>
      <c r="AW36" s="10">
        <f t="shared" si="9"/>
        <v>85</v>
      </c>
      <c r="AX36" s="122" t="str">
        <f t="shared" si="2"/>
        <v>DISMINUYE DOS PUNTOS</v>
      </c>
      <c r="AY36" s="56">
        <f t="shared" si="12"/>
        <v>3</v>
      </c>
      <c r="AZ36" s="56" t="str">
        <f t="shared" si="3"/>
        <v>RARA VEZ</v>
      </c>
      <c r="BA36" s="66">
        <f t="shared" si="4"/>
        <v>1</v>
      </c>
      <c r="BB36" s="104" t="str">
        <f t="shared" si="5"/>
        <v>CATASTRÓFICO</v>
      </c>
      <c r="BC36" s="56">
        <f t="shared" si="6"/>
        <v>5</v>
      </c>
      <c r="BD36" s="104" t="str">
        <f>IFERROR(VLOOKUP(CONCATENATE(BA36,BC36),'Fórmulas '!$J$47:$K$71,2,),"")</f>
        <v>ALTO</v>
      </c>
      <c r="BE36" s="10">
        <f t="shared" si="11"/>
        <v>5</v>
      </c>
      <c r="BF36" s="10" t="s">
        <v>355</v>
      </c>
      <c r="BG36" s="10" t="s">
        <v>664</v>
      </c>
      <c r="BH36" s="61" t="s">
        <v>356</v>
      </c>
      <c r="BI36" s="61" t="s">
        <v>365</v>
      </c>
      <c r="BJ36" s="61" t="s">
        <v>1150</v>
      </c>
      <c r="BK36" s="9" t="s">
        <v>1056</v>
      </c>
      <c r="BL36" s="61" t="s">
        <v>1150</v>
      </c>
      <c r="BM36" s="9" t="s">
        <v>1056</v>
      </c>
      <c r="BN36" s="22"/>
      <c r="BO36" s="11"/>
      <c r="BP36" s="11"/>
      <c r="BQ36" s="11"/>
      <c r="BR36" s="11"/>
    </row>
    <row r="37" spans="1:70" ht="195" hidden="1">
      <c r="A37" s="69" t="s">
        <v>170</v>
      </c>
      <c r="B37" s="58"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50" t="str">
        <f>VLOOKUP(A37,'Fórmulas '!$F$47:$G$66,2,FALSE)</f>
        <v>Coordinador de Infraestructura Física</v>
      </c>
      <c r="D37" s="71" t="s">
        <v>1244</v>
      </c>
      <c r="E37" s="67" t="s">
        <v>95</v>
      </c>
      <c r="F37" s="67" t="s">
        <v>95</v>
      </c>
      <c r="G37" s="69" t="s">
        <v>95</v>
      </c>
      <c r="H37" s="69" t="s">
        <v>95</v>
      </c>
      <c r="I37" s="69" t="s">
        <v>83</v>
      </c>
      <c r="J37" s="72" t="s">
        <v>1245</v>
      </c>
      <c r="K37" s="73" t="s">
        <v>1246</v>
      </c>
      <c r="L37" s="67" t="s">
        <v>94</v>
      </c>
      <c r="M37" s="67" t="s">
        <v>95</v>
      </c>
      <c r="N37" s="67" t="s">
        <v>95</v>
      </c>
      <c r="O37" s="67" t="s">
        <v>95</v>
      </c>
      <c r="P37" s="67" t="s">
        <v>95</v>
      </c>
      <c r="Q37" s="67" t="s">
        <v>94</v>
      </c>
      <c r="R37" s="67" t="s">
        <v>95</v>
      </c>
      <c r="S37" s="67" t="s">
        <v>94</v>
      </c>
      <c r="T37" s="67" t="s">
        <v>94</v>
      </c>
      <c r="U37" s="67" t="s">
        <v>95</v>
      </c>
      <c r="V37" s="67" t="s">
        <v>95</v>
      </c>
      <c r="W37" s="67" t="s">
        <v>95</v>
      </c>
      <c r="X37" s="67" t="s">
        <v>95</v>
      </c>
      <c r="Y37" s="67" t="s">
        <v>95</v>
      </c>
      <c r="Z37" s="67" t="s">
        <v>95</v>
      </c>
      <c r="AA37" s="67" t="s">
        <v>94</v>
      </c>
      <c r="AB37" s="67" t="s">
        <v>95</v>
      </c>
      <c r="AC37" s="67" t="s">
        <v>95</v>
      </c>
      <c r="AD37" s="67" t="s">
        <v>94</v>
      </c>
      <c r="AE37" s="56">
        <f t="shared" si="1"/>
        <v>13</v>
      </c>
      <c r="AF37" s="67" t="s">
        <v>87</v>
      </c>
      <c r="AG37" s="56">
        <f>IFERROR(VLOOKUP(AF37,'Fórmulas '!$B$26:$C$30,2,0),"")</f>
        <v>3</v>
      </c>
      <c r="AH37" s="56" t="str">
        <f t="shared" si="8"/>
        <v>CATASTRÓFICO</v>
      </c>
      <c r="AI37" s="66">
        <f>+IFERROR(VLOOKUP(AH37,'Fórmulas '!$E$28:$F$30,2,),"")</f>
        <v>5</v>
      </c>
      <c r="AJ37" s="67" t="str">
        <f>IFERROR(VLOOKUP(CONCATENATE(AG37,AI37),'Fórmulas '!$J$47:$K$71,2,),"")</f>
        <v>EXTREMO</v>
      </c>
      <c r="AK37" s="71" t="s">
        <v>1247</v>
      </c>
      <c r="AL37" s="72" t="s">
        <v>1248</v>
      </c>
      <c r="AM37" s="73" t="s">
        <v>1249</v>
      </c>
      <c r="AN37" s="69" t="s">
        <v>92</v>
      </c>
      <c r="AO37" s="67" t="s">
        <v>226</v>
      </c>
      <c r="AP37" s="67">
        <v>15</v>
      </c>
      <c r="AQ37" s="67">
        <v>5</v>
      </c>
      <c r="AR37" s="67">
        <v>0</v>
      </c>
      <c r="AS37" s="67">
        <v>10</v>
      </c>
      <c r="AT37" s="67">
        <v>15</v>
      </c>
      <c r="AU37" s="67">
        <v>10</v>
      </c>
      <c r="AV37" s="67">
        <v>30</v>
      </c>
      <c r="AW37" s="67">
        <f t="shared" si="9"/>
        <v>85</v>
      </c>
      <c r="AX37" s="122" t="str">
        <f t="shared" si="2"/>
        <v>DISMINUYE DOS PUNTOS</v>
      </c>
      <c r="AY37" s="56">
        <f t="shared" si="12"/>
        <v>3</v>
      </c>
      <c r="AZ37" s="56" t="str">
        <f t="shared" si="3"/>
        <v>RARA VEZ</v>
      </c>
      <c r="BA37" s="66">
        <f t="shared" si="4"/>
        <v>1</v>
      </c>
      <c r="BB37" s="104" t="str">
        <f t="shared" si="5"/>
        <v>CATASTRÓFICO</v>
      </c>
      <c r="BC37" s="56">
        <f t="shared" si="6"/>
        <v>5</v>
      </c>
      <c r="BD37" s="104" t="str">
        <f>IFERROR(VLOOKUP(CONCATENATE(BA37,BC37),'Fórmulas '!$J$47:$K$71,2,),"")</f>
        <v>ALTO</v>
      </c>
      <c r="BE37" s="69">
        <f t="shared" si="11"/>
        <v>5</v>
      </c>
      <c r="BF37" s="67" t="s">
        <v>97</v>
      </c>
      <c r="BG37" s="67" t="s">
        <v>1123</v>
      </c>
      <c r="BH37" s="65" t="s">
        <v>181</v>
      </c>
      <c r="BI37" s="72" t="s">
        <v>182</v>
      </c>
      <c r="BJ37" s="72" t="s">
        <v>1224</v>
      </c>
      <c r="BK37" s="9" t="s">
        <v>1056</v>
      </c>
      <c r="BL37" s="181" t="s">
        <v>1250</v>
      </c>
      <c r="BM37" s="181" t="s">
        <v>1251</v>
      </c>
      <c r="BN37" s="72"/>
      <c r="BO37" s="72"/>
      <c r="BP37" s="72"/>
      <c r="BQ37" s="72"/>
      <c r="BR37" s="81"/>
    </row>
    <row r="38" spans="1:70" s="52" customFormat="1" ht="135" hidden="1">
      <c r="A38" s="69" t="s">
        <v>170</v>
      </c>
      <c r="B38" s="108"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2" t="str">
        <f>VLOOKUP(A38,'Fórmulas '!$F$47:$G$66,2,FALSE)</f>
        <v>Coordinador de Infraestructura Física</v>
      </c>
      <c r="D38" s="71" t="s">
        <v>1252</v>
      </c>
      <c r="E38" s="67" t="s">
        <v>95</v>
      </c>
      <c r="F38" s="67" t="s">
        <v>95</v>
      </c>
      <c r="G38" s="69" t="s">
        <v>95</v>
      </c>
      <c r="H38" s="69" t="s">
        <v>95</v>
      </c>
      <c r="I38" s="69" t="s">
        <v>83</v>
      </c>
      <c r="J38" s="72" t="s">
        <v>1253</v>
      </c>
      <c r="K38" s="73" t="s">
        <v>1254</v>
      </c>
      <c r="L38" s="67" t="s">
        <v>95</v>
      </c>
      <c r="M38" s="67" t="s">
        <v>95</v>
      </c>
      <c r="N38" s="67" t="s">
        <v>95</v>
      </c>
      <c r="O38" s="67" t="s">
        <v>95</v>
      </c>
      <c r="P38" s="67" t="s">
        <v>95</v>
      </c>
      <c r="Q38" s="67" t="s">
        <v>94</v>
      </c>
      <c r="R38" s="67" t="s">
        <v>95</v>
      </c>
      <c r="S38" s="67" t="s">
        <v>94</v>
      </c>
      <c r="T38" s="67" t="s">
        <v>94</v>
      </c>
      <c r="U38" s="67" t="s">
        <v>95</v>
      </c>
      <c r="V38" s="67" t="s">
        <v>95</v>
      </c>
      <c r="W38" s="67" t="s">
        <v>95</v>
      </c>
      <c r="X38" s="67" t="s">
        <v>95</v>
      </c>
      <c r="Y38" s="67" t="s">
        <v>95</v>
      </c>
      <c r="Z38" s="67" t="s">
        <v>95</v>
      </c>
      <c r="AA38" s="67" t="s">
        <v>94</v>
      </c>
      <c r="AB38" s="67" t="s">
        <v>95</v>
      </c>
      <c r="AC38" s="67" t="s">
        <v>95</v>
      </c>
      <c r="AD38" s="67" t="s">
        <v>94</v>
      </c>
      <c r="AE38" s="54">
        <f t="shared" si="1"/>
        <v>14</v>
      </c>
      <c r="AF38" s="67" t="s">
        <v>87</v>
      </c>
      <c r="AG38" s="54">
        <f>IFERROR(VLOOKUP(AF38,'Fórmulas '!$B$26:$C$30,2,0),"")</f>
        <v>3</v>
      </c>
      <c r="AH38" s="54" t="str">
        <f t="shared" si="8"/>
        <v>CATASTRÓFICO</v>
      </c>
      <c r="AI38" s="111">
        <f>+IFERROR(VLOOKUP(AH38,'Fórmulas '!$E$28:$F$30,2,),"")</f>
        <v>5</v>
      </c>
      <c r="AJ38" s="67" t="str">
        <f>IFERROR(VLOOKUP(CONCATENATE(AG38,AI38),'Fórmulas '!$J$47:$K$71,2,),"")</f>
        <v>EXTREMO</v>
      </c>
      <c r="AK38" s="71" t="s">
        <v>1255</v>
      </c>
      <c r="AL38" s="72" t="s">
        <v>1256</v>
      </c>
      <c r="AM38" s="72" t="s">
        <v>1257</v>
      </c>
      <c r="AN38" s="69" t="s">
        <v>92</v>
      </c>
      <c r="AO38" s="67" t="s">
        <v>93</v>
      </c>
      <c r="AP38" s="67">
        <v>15</v>
      </c>
      <c r="AQ38" s="67">
        <v>5</v>
      </c>
      <c r="AR38" s="67">
        <v>0</v>
      </c>
      <c r="AS38" s="67">
        <v>10</v>
      </c>
      <c r="AT38" s="67">
        <v>15</v>
      </c>
      <c r="AU38" s="67">
        <v>10</v>
      </c>
      <c r="AV38" s="67">
        <v>30</v>
      </c>
      <c r="AW38" s="67">
        <f t="shared" si="9"/>
        <v>85</v>
      </c>
      <c r="AX38" s="55" t="str">
        <f t="shared" si="2"/>
        <v>DISMINUYE DOS PUNTOS</v>
      </c>
      <c r="AY38" s="56">
        <f t="shared" si="12"/>
        <v>3</v>
      </c>
      <c r="AZ38" s="56" t="str">
        <f t="shared" si="3"/>
        <v>RARA VEZ</v>
      </c>
      <c r="BA38" s="66">
        <f t="shared" si="4"/>
        <v>1</v>
      </c>
      <c r="BB38" s="104" t="str">
        <f t="shared" si="5"/>
        <v>CATASTRÓFICO</v>
      </c>
      <c r="BC38" s="56">
        <f t="shared" si="6"/>
        <v>5</v>
      </c>
      <c r="BD38" s="112" t="str">
        <f>IFERROR(VLOOKUP(CONCATENATE(BA38,BC38),'Fórmulas '!$J$47:$K$71,2,),"")</f>
        <v>ALTO</v>
      </c>
      <c r="BE38" s="69">
        <f t="shared" si="11"/>
        <v>5</v>
      </c>
      <c r="BF38" s="67" t="s">
        <v>97</v>
      </c>
      <c r="BG38" s="67" t="s">
        <v>1123</v>
      </c>
      <c r="BH38" s="73" t="s">
        <v>1258</v>
      </c>
      <c r="BI38" s="72" t="s">
        <v>1259</v>
      </c>
      <c r="BJ38" s="72" t="s">
        <v>1224</v>
      </c>
      <c r="BK38" s="57" t="s">
        <v>1056</v>
      </c>
      <c r="BL38" s="181" t="s">
        <v>1224</v>
      </c>
      <c r="BM38" s="181" t="s">
        <v>1251</v>
      </c>
      <c r="BN38" s="72"/>
      <c r="BO38" s="72"/>
      <c r="BP38" s="72"/>
      <c r="BQ38" s="72"/>
      <c r="BR38" s="70"/>
    </row>
    <row r="39" spans="1:70" ht="210" hidden="1">
      <c r="A39" s="69" t="s">
        <v>170</v>
      </c>
      <c r="B39" s="58"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50" t="str">
        <f>VLOOKUP(A39,'Fórmulas '!$F$47:$G$66,2,FALSE)</f>
        <v>Coordinador de Infraestructura Física</v>
      </c>
      <c r="D39" s="71" t="s">
        <v>1260</v>
      </c>
      <c r="E39" s="67" t="s">
        <v>95</v>
      </c>
      <c r="F39" s="67" t="s">
        <v>95</v>
      </c>
      <c r="G39" s="69" t="s">
        <v>95</v>
      </c>
      <c r="H39" s="69" t="s">
        <v>95</v>
      </c>
      <c r="I39" s="69" t="s">
        <v>83</v>
      </c>
      <c r="J39" s="72" t="s">
        <v>1261</v>
      </c>
      <c r="K39" s="73" t="s">
        <v>1262</v>
      </c>
      <c r="L39" s="67" t="s">
        <v>94</v>
      </c>
      <c r="M39" s="67" t="s">
        <v>95</v>
      </c>
      <c r="N39" s="67" t="s">
        <v>95</v>
      </c>
      <c r="O39" s="67" t="s">
        <v>95</v>
      </c>
      <c r="P39" s="67" t="s">
        <v>95</v>
      </c>
      <c r="Q39" s="67" t="s">
        <v>94</v>
      </c>
      <c r="R39" s="67" t="s">
        <v>95</v>
      </c>
      <c r="S39" s="67" t="s">
        <v>94</v>
      </c>
      <c r="T39" s="67" t="s">
        <v>94</v>
      </c>
      <c r="U39" s="67" t="s">
        <v>95</v>
      </c>
      <c r="V39" s="67" t="s">
        <v>95</v>
      </c>
      <c r="W39" s="67" t="s">
        <v>95</v>
      </c>
      <c r="X39" s="67" t="s">
        <v>95</v>
      </c>
      <c r="Y39" s="67" t="s">
        <v>95</v>
      </c>
      <c r="Z39" s="67" t="s">
        <v>95</v>
      </c>
      <c r="AA39" s="67" t="s">
        <v>94</v>
      </c>
      <c r="AB39" s="67" t="s">
        <v>95</v>
      </c>
      <c r="AC39" s="67" t="s">
        <v>95</v>
      </c>
      <c r="AD39" s="67" t="s">
        <v>94</v>
      </c>
      <c r="AE39" s="56">
        <f t="shared" si="1"/>
        <v>13</v>
      </c>
      <c r="AF39" s="67" t="s">
        <v>87</v>
      </c>
      <c r="AG39" s="56">
        <f>IFERROR(VLOOKUP(AF39,'Fórmulas '!$B$26:$C$30,2,0),"")</f>
        <v>3</v>
      </c>
      <c r="AH39" s="56" t="str">
        <f t="shared" si="8"/>
        <v>CATASTRÓFICO</v>
      </c>
      <c r="AI39" s="66">
        <f>+IFERROR(VLOOKUP(AH39,'Fórmulas '!$E$28:$F$30,2,),"")</f>
        <v>5</v>
      </c>
      <c r="AJ39" s="67" t="str">
        <f>IFERROR(VLOOKUP(CONCATENATE(AG39,AI39),'Fórmulas '!$J$47:$K$71,2,),"")</f>
        <v>EXTREMO</v>
      </c>
      <c r="AK39" s="71" t="s">
        <v>1263</v>
      </c>
      <c r="AL39" s="72" t="s">
        <v>1264</v>
      </c>
      <c r="AM39" s="72" t="s">
        <v>1265</v>
      </c>
      <c r="AN39" s="74" t="s">
        <v>92</v>
      </c>
      <c r="AO39" s="67" t="s">
        <v>93</v>
      </c>
      <c r="AP39" s="67">
        <v>15</v>
      </c>
      <c r="AQ39" s="67">
        <v>5</v>
      </c>
      <c r="AR39" s="67">
        <v>0</v>
      </c>
      <c r="AS39" s="67">
        <v>10</v>
      </c>
      <c r="AT39" s="67">
        <v>15</v>
      </c>
      <c r="AU39" s="67">
        <v>10</v>
      </c>
      <c r="AV39" s="67">
        <v>30</v>
      </c>
      <c r="AW39" s="67">
        <f t="shared" si="9"/>
        <v>85</v>
      </c>
      <c r="AX39" s="122" t="str">
        <f t="shared" si="2"/>
        <v>DISMINUYE DOS PUNTOS</v>
      </c>
      <c r="AY39" s="56">
        <f t="shared" si="12"/>
        <v>3</v>
      </c>
      <c r="AZ39" s="56" t="str">
        <f t="shared" si="3"/>
        <v>RARA VEZ</v>
      </c>
      <c r="BA39" s="66">
        <f t="shared" si="4"/>
        <v>1</v>
      </c>
      <c r="BB39" s="104" t="str">
        <f t="shared" si="5"/>
        <v>CATASTRÓFICO</v>
      </c>
      <c r="BC39" s="56">
        <f t="shared" si="6"/>
        <v>5</v>
      </c>
      <c r="BD39" s="104" t="str">
        <f>IFERROR(VLOOKUP(CONCATENATE(BA39,BC39),'Fórmulas '!$J$47:$K$71,2,),"")</f>
        <v>ALTO</v>
      </c>
      <c r="BE39" s="69">
        <f t="shared" si="11"/>
        <v>5</v>
      </c>
      <c r="BF39" s="67" t="s">
        <v>97</v>
      </c>
      <c r="BG39" s="67" t="s">
        <v>495</v>
      </c>
      <c r="BH39" s="73" t="s">
        <v>1266</v>
      </c>
      <c r="BI39" s="72" t="s">
        <v>1267</v>
      </c>
      <c r="BJ39" s="72" t="s">
        <v>1224</v>
      </c>
      <c r="BK39" s="9" t="s">
        <v>1056</v>
      </c>
      <c r="BL39" s="181" t="s">
        <v>1224</v>
      </c>
      <c r="BM39" s="181" t="s">
        <v>1251</v>
      </c>
      <c r="BN39" s="72"/>
      <c r="BO39" s="72"/>
      <c r="BP39" s="72"/>
      <c r="BQ39" s="72"/>
      <c r="BR39" s="70"/>
    </row>
    <row r="40" spans="1:70" ht="240" hidden="1">
      <c r="A40" s="77" t="s">
        <v>387</v>
      </c>
      <c r="B40" s="58"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50" t="str">
        <f>VLOOKUP(A40,'Fórmulas '!$F$47:$G$66,2,FALSE)</f>
        <v>Jefe de Control Interno</v>
      </c>
      <c r="D40" s="71" t="s">
        <v>1268</v>
      </c>
      <c r="E40" s="63" t="s">
        <v>95</v>
      </c>
      <c r="F40" s="63" t="s">
        <v>95</v>
      </c>
      <c r="G40" s="63" t="s">
        <v>95</v>
      </c>
      <c r="H40" s="63" t="s">
        <v>95</v>
      </c>
      <c r="I40" s="63" t="s">
        <v>83</v>
      </c>
      <c r="J40" s="71" t="s">
        <v>1269</v>
      </c>
      <c r="K40" s="71" t="s">
        <v>1270</v>
      </c>
      <c r="L40" s="63" t="s">
        <v>95</v>
      </c>
      <c r="M40" s="63" t="s">
        <v>95</v>
      </c>
      <c r="N40" s="63" t="s">
        <v>94</v>
      </c>
      <c r="O40" s="63" t="s">
        <v>94</v>
      </c>
      <c r="P40" s="63" t="s">
        <v>95</v>
      </c>
      <c r="Q40" s="63" t="s">
        <v>95</v>
      </c>
      <c r="R40" s="63" t="s">
        <v>95</v>
      </c>
      <c r="S40" s="63" t="s">
        <v>94</v>
      </c>
      <c r="T40" s="63" t="s">
        <v>95</v>
      </c>
      <c r="U40" s="63" t="s">
        <v>95</v>
      </c>
      <c r="V40" s="63" t="s">
        <v>95</v>
      </c>
      <c r="W40" s="63" t="s">
        <v>95</v>
      </c>
      <c r="X40" s="63" t="s">
        <v>95</v>
      </c>
      <c r="Y40" s="63" t="s">
        <v>95</v>
      </c>
      <c r="Z40" s="63" t="s">
        <v>95</v>
      </c>
      <c r="AA40" s="63" t="s">
        <v>94</v>
      </c>
      <c r="AB40" s="63" t="s">
        <v>95</v>
      </c>
      <c r="AC40" s="63" t="s">
        <v>94</v>
      </c>
      <c r="AD40" s="63" t="s">
        <v>94</v>
      </c>
      <c r="AE40" s="56">
        <f t="shared" si="1"/>
        <v>13</v>
      </c>
      <c r="AF40" s="63" t="s">
        <v>109</v>
      </c>
      <c r="AG40" s="56">
        <f>IFERROR(VLOOKUP(AF40,'Fórmulas '!$B$26:$C$30,2,0),"")</f>
        <v>1</v>
      </c>
      <c r="AH40" s="56" t="str">
        <f t="shared" si="8"/>
        <v>CATASTRÓFICO</v>
      </c>
      <c r="AI40" s="66">
        <f>+IFERROR(VLOOKUP(AH40,'Fórmulas '!$E$28:$F$30,2,),"")</f>
        <v>5</v>
      </c>
      <c r="AJ40" s="67" t="str">
        <f>IFERROR(VLOOKUP(CONCATENATE(AG40,AI40),'Fórmulas '!$J$47:$K$71,2,),"")</f>
        <v>ALTO</v>
      </c>
      <c r="AK40" s="71" t="s">
        <v>1271</v>
      </c>
      <c r="AL40" s="50" t="s">
        <v>395</v>
      </c>
      <c r="AM40" s="65" t="s">
        <v>1272</v>
      </c>
      <c r="AN40" s="63" t="s">
        <v>92</v>
      </c>
      <c r="AO40" s="63" t="s">
        <v>93</v>
      </c>
      <c r="AP40" s="63">
        <v>15</v>
      </c>
      <c r="AQ40" s="63">
        <v>5</v>
      </c>
      <c r="AR40" s="63">
        <v>0</v>
      </c>
      <c r="AS40" s="63">
        <v>10</v>
      </c>
      <c r="AT40" s="63">
        <v>15</v>
      </c>
      <c r="AU40" s="63">
        <v>10</v>
      </c>
      <c r="AV40" s="63">
        <v>30</v>
      </c>
      <c r="AW40" s="63">
        <f t="shared" si="9"/>
        <v>85</v>
      </c>
      <c r="AX40" s="122" t="str">
        <f t="shared" si="2"/>
        <v>DISMINUYE DOS PUNTOS</v>
      </c>
      <c r="AY40" s="56">
        <f t="shared" si="12"/>
        <v>1</v>
      </c>
      <c r="AZ40" s="56" t="str">
        <f t="shared" si="3"/>
        <v>RARA VEZ</v>
      </c>
      <c r="BA40" s="66">
        <f t="shared" si="4"/>
        <v>1</v>
      </c>
      <c r="BB40" s="64" t="str">
        <f t="shared" si="5"/>
        <v>CATASTRÓFICO</v>
      </c>
      <c r="BC40" s="164">
        <f t="shared" si="6"/>
        <v>5</v>
      </c>
      <c r="BD40" s="64" t="str">
        <f>IFERROR(VLOOKUP(CONCATENATE(BA40,BC40),'Fórmulas '!$J$47:$K$71,2,),"")</f>
        <v>ALTO</v>
      </c>
      <c r="BE40" s="63">
        <f>IFERROR(BA40*BC40,"")</f>
        <v>5</v>
      </c>
      <c r="BF40" s="63" t="s">
        <v>97</v>
      </c>
      <c r="BG40" s="63" t="s">
        <v>236</v>
      </c>
      <c r="BH40" s="76" t="s">
        <v>1273</v>
      </c>
      <c r="BI40" s="76" t="s">
        <v>398</v>
      </c>
      <c r="BJ40" s="76" t="s">
        <v>1274</v>
      </c>
      <c r="BK40" s="77" t="s">
        <v>1275</v>
      </c>
      <c r="BL40" s="186" t="s">
        <v>1276</v>
      </c>
      <c r="BM40" s="421" t="s">
        <v>1275</v>
      </c>
      <c r="BN40" s="76"/>
      <c r="BO40" s="77"/>
      <c r="BP40" s="77" t="s">
        <v>1277</v>
      </c>
      <c r="BQ40" s="77" t="s">
        <v>1278</v>
      </c>
      <c r="BR40" s="77"/>
    </row>
    <row r="41" spans="1:70" ht="172.9" hidden="1" customHeight="1">
      <c r="A41" s="50" t="s">
        <v>333</v>
      </c>
      <c r="B41" s="58" t="str">
        <f>VLOOKUP(A41,'Fórmulas '!$B$47:$C$66,2,FALSE)</f>
        <v>Asegurar que la Plataforma TIC esté disponible, funcional, optimizada y actualizada para que satisfaga las necesidades de los procesos de la entidad.</v>
      </c>
      <c r="C41" s="50" t="str">
        <f>VLOOKUP(A41,'Fórmulas '!$F$47:$G$66,2,FALSE)</f>
        <v>Jefe de Oficina de Sistemas</v>
      </c>
      <c r="D41" s="92" t="s">
        <v>1279</v>
      </c>
      <c r="E41" s="10" t="s">
        <v>82</v>
      </c>
      <c r="F41" s="10" t="s">
        <v>82</v>
      </c>
      <c r="G41" s="10" t="s">
        <v>82</v>
      </c>
      <c r="H41" s="10" t="s">
        <v>82</v>
      </c>
      <c r="I41" s="10" t="s">
        <v>83</v>
      </c>
      <c r="J41" s="93" t="s">
        <v>1280</v>
      </c>
      <c r="K41" s="51" t="s">
        <v>1281</v>
      </c>
      <c r="L41" s="10" t="s">
        <v>82</v>
      </c>
      <c r="M41" s="10" t="s">
        <v>82</v>
      </c>
      <c r="N41" s="10" t="s">
        <v>82</v>
      </c>
      <c r="O41" s="10" t="s">
        <v>124</v>
      </c>
      <c r="P41" s="10" t="s">
        <v>82</v>
      </c>
      <c r="Q41" s="10" t="s">
        <v>82</v>
      </c>
      <c r="R41" s="10" t="s">
        <v>124</v>
      </c>
      <c r="S41" s="10" t="s">
        <v>124</v>
      </c>
      <c r="T41" s="10" t="s">
        <v>82</v>
      </c>
      <c r="U41" s="10" t="s">
        <v>82</v>
      </c>
      <c r="V41" s="10" t="s">
        <v>82</v>
      </c>
      <c r="W41" s="10" t="s">
        <v>82</v>
      </c>
      <c r="X41" s="10" t="s">
        <v>124</v>
      </c>
      <c r="Y41" s="10" t="s">
        <v>82</v>
      </c>
      <c r="Z41" s="10" t="s">
        <v>124</v>
      </c>
      <c r="AA41" s="10" t="s">
        <v>124</v>
      </c>
      <c r="AB41" s="10" t="s">
        <v>124</v>
      </c>
      <c r="AC41" s="10" t="s">
        <v>124</v>
      </c>
      <c r="AD41" s="10" t="s">
        <v>124</v>
      </c>
      <c r="AE41" s="56">
        <f t="shared" si="1"/>
        <v>10</v>
      </c>
      <c r="AF41" s="97" t="s">
        <v>87</v>
      </c>
      <c r="AG41" s="56">
        <f>IFERROR(VLOOKUP(AF41,'Fórmulas '!$B$26:$C$30,2,0),"")</f>
        <v>3</v>
      </c>
      <c r="AH41" s="56" t="str">
        <f t="shared" si="8"/>
        <v>MAYOR</v>
      </c>
      <c r="AI41" s="66">
        <f>+IFERROR(VLOOKUP(AH41,'Fórmulas '!$E$28:$F$30,2,),"")</f>
        <v>4</v>
      </c>
      <c r="AJ41" s="67" t="str">
        <f>IFERROR(VLOOKUP(CONCATENATE(AG41,AI41),'Fórmulas '!$J$47:$K$71,2,),"")</f>
        <v>EXTREMO</v>
      </c>
      <c r="AK41" s="110" t="s">
        <v>1282</v>
      </c>
      <c r="AL41" s="61" t="s">
        <v>1283</v>
      </c>
      <c r="AM41" s="61" t="s">
        <v>1284</v>
      </c>
      <c r="AN41" s="10" t="s">
        <v>157</v>
      </c>
      <c r="AO41" s="10" t="s">
        <v>281</v>
      </c>
      <c r="AP41" s="10">
        <v>15</v>
      </c>
      <c r="AQ41" s="10">
        <v>5</v>
      </c>
      <c r="AR41" s="10">
        <v>15</v>
      </c>
      <c r="AS41" s="10">
        <v>10</v>
      </c>
      <c r="AT41" s="10">
        <v>15</v>
      </c>
      <c r="AU41" s="10">
        <v>0</v>
      </c>
      <c r="AV41" s="10">
        <v>30</v>
      </c>
      <c r="AW41" s="10">
        <f t="shared" si="9"/>
        <v>90</v>
      </c>
      <c r="AX41" s="122" t="str">
        <f t="shared" si="2"/>
        <v>DISMINUYE DOS PUNTOS</v>
      </c>
      <c r="AY41" s="56">
        <f t="shared" si="12"/>
        <v>3</v>
      </c>
      <c r="AZ41" s="56" t="str">
        <f t="shared" si="3"/>
        <v>RARA VEZ</v>
      </c>
      <c r="BA41" s="66">
        <f t="shared" si="4"/>
        <v>1</v>
      </c>
      <c r="BB41" s="104" t="str">
        <f t="shared" si="5"/>
        <v>MAYOR</v>
      </c>
      <c r="BC41" s="109">
        <f t="shared" si="6"/>
        <v>4</v>
      </c>
      <c r="BD41" s="104" t="str">
        <f>IFERROR(VLOOKUP(CONCATENATE(BA41,BC41),'Fórmulas '!$J$47:$K$71,2,),"")</f>
        <v>ALTO</v>
      </c>
      <c r="BE41" s="66">
        <f>IFERROR(BC41*BA41,"")</f>
        <v>4</v>
      </c>
      <c r="BF41" s="66" t="s">
        <v>97</v>
      </c>
      <c r="BG41" s="66" t="s">
        <v>1285</v>
      </c>
      <c r="BH41" s="58" t="s">
        <v>1286</v>
      </c>
      <c r="BI41" s="58" t="s">
        <v>1287</v>
      </c>
      <c r="BJ41" s="58" t="s">
        <v>1288</v>
      </c>
      <c r="BK41" s="172" t="s">
        <v>1056</v>
      </c>
      <c r="BL41" s="183"/>
      <c r="BM41" s="422"/>
      <c r="BN41" s="58"/>
      <c r="BO41" s="102"/>
      <c r="BP41" s="58"/>
      <c r="BQ41" s="185"/>
      <c r="BR41" s="169"/>
    </row>
    <row r="42" spans="1:70" ht="144" hidden="1" customHeight="1">
      <c r="A42" s="50" t="s">
        <v>333</v>
      </c>
      <c r="B42" s="58" t="str">
        <f>VLOOKUP(A42,'Fórmulas '!$B$47:$C$66,2,FALSE)</f>
        <v>Asegurar que la Plataforma TIC esté disponible, funcional, optimizada y actualizada para que satisfaga las necesidades de los procesos de la entidad.</v>
      </c>
      <c r="C42" s="50" t="str">
        <f>VLOOKUP(A42,'Fórmulas '!$F$47:$G$66,2,FALSE)</f>
        <v>Jefe de Oficina de Sistemas</v>
      </c>
      <c r="D42" s="92" t="s">
        <v>1289</v>
      </c>
      <c r="E42" s="10" t="s">
        <v>82</v>
      </c>
      <c r="F42" s="10" t="s">
        <v>82</v>
      </c>
      <c r="G42" s="10" t="s">
        <v>82</v>
      </c>
      <c r="H42" s="10" t="s">
        <v>82</v>
      </c>
      <c r="I42" s="10" t="s">
        <v>83</v>
      </c>
      <c r="J42" s="93" t="s">
        <v>1290</v>
      </c>
      <c r="K42" s="51" t="s">
        <v>1291</v>
      </c>
      <c r="L42" s="10" t="s">
        <v>82</v>
      </c>
      <c r="M42" s="10" t="s">
        <v>82</v>
      </c>
      <c r="N42" s="10" t="s">
        <v>82</v>
      </c>
      <c r="O42" s="10" t="s">
        <v>124</v>
      </c>
      <c r="P42" s="10" t="s">
        <v>82</v>
      </c>
      <c r="Q42" s="10" t="s">
        <v>82</v>
      </c>
      <c r="R42" s="10" t="s">
        <v>124</v>
      </c>
      <c r="S42" s="10" t="s">
        <v>124</v>
      </c>
      <c r="T42" s="10" t="s">
        <v>82</v>
      </c>
      <c r="U42" s="10" t="s">
        <v>82</v>
      </c>
      <c r="V42" s="10" t="s">
        <v>82</v>
      </c>
      <c r="W42" s="10" t="s">
        <v>82</v>
      </c>
      <c r="X42" s="10" t="s">
        <v>124</v>
      </c>
      <c r="Y42" s="10" t="s">
        <v>82</v>
      </c>
      <c r="Z42" s="10" t="s">
        <v>124</v>
      </c>
      <c r="AA42" s="10" t="s">
        <v>124</v>
      </c>
      <c r="AB42" s="10" t="s">
        <v>124</v>
      </c>
      <c r="AC42" s="10" t="s">
        <v>124</v>
      </c>
      <c r="AD42" s="10" t="s">
        <v>124</v>
      </c>
      <c r="AE42" s="56">
        <f t="shared" si="1"/>
        <v>10</v>
      </c>
      <c r="AF42" s="97" t="s">
        <v>129</v>
      </c>
      <c r="AG42" s="56">
        <f>IFERROR(VLOOKUP(AF42,'Fórmulas '!$B$26:$C$30,2,0),"")</f>
        <v>2</v>
      </c>
      <c r="AH42" s="56" t="str">
        <f t="shared" si="8"/>
        <v>MAYOR</v>
      </c>
      <c r="AI42" s="66">
        <f>+IFERROR(VLOOKUP(AH42,'Fórmulas '!$E$28:$F$30,2,),"")</f>
        <v>4</v>
      </c>
      <c r="AJ42" s="67" t="str">
        <f>IFERROR(VLOOKUP(CONCATENATE(AG42,AI42),'Fórmulas '!$J$47:$K$71,2,),"")</f>
        <v>ALTO</v>
      </c>
      <c r="AK42" s="110" t="s">
        <v>1292</v>
      </c>
      <c r="AL42" s="61" t="s">
        <v>1293</v>
      </c>
      <c r="AM42" s="61" t="s">
        <v>1294</v>
      </c>
      <c r="AN42" s="10" t="s">
        <v>157</v>
      </c>
      <c r="AO42" s="10" t="s">
        <v>281</v>
      </c>
      <c r="AP42" s="10">
        <v>15</v>
      </c>
      <c r="AQ42" s="10">
        <v>5</v>
      </c>
      <c r="AR42" s="10">
        <v>15</v>
      </c>
      <c r="AS42" s="10">
        <v>10</v>
      </c>
      <c r="AT42" s="10">
        <v>15</v>
      </c>
      <c r="AU42" s="10">
        <v>0</v>
      </c>
      <c r="AV42" s="10">
        <v>30</v>
      </c>
      <c r="AW42" s="10">
        <f t="shared" si="9"/>
        <v>90</v>
      </c>
      <c r="AX42" s="122" t="str">
        <f t="shared" si="2"/>
        <v>DISMINUYE DOS PUNTOS</v>
      </c>
      <c r="AY42" s="56">
        <f t="shared" si="12"/>
        <v>2</v>
      </c>
      <c r="AZ42" s="56" t="str">
        <f t="shared" si="3"/>
        <v>RARA VEZ</v>
      </c>
      <c r="BA42" s="66">
        <f t="shared" si="4"/>
        <v>1</v>
      </c>
      <c r="BB42" s="104" t="str">
        <f t="shared" si="5"/>
        <v>MAYOR</v>
      </c>
      <c r="BC42" s="56">
        <f t="shared" si="6"/>
        <v>4</v>
      </c>
      <c r="BD42" s="104" t="str">
        <f>IFERROR(VLOOKUP(CONCATENATE(BA42,BC42),'Fórmulas '!$J$47:$K$71,2,),"")</f>
        <v>ALTO</v>
      </c>
      <c r="BE42" s="10">
        <f>IFERROR(BC42*BA42,"")</f>
        <v>4</v>
      </c>
      <c r="BF42" s="10" t="s">
        <v>97</v>
      </c>
      <c r="BG42" s="10" t="s">
        <v>664</v>
      </c>
      <c r="BH42" s="51" t="s">
        <v>342</v>
      </c>
      <c r="BI42" s="51" t="s">
        <v>1295</v>
      </c>
      <c r="BJ42" s="51" t="s">
        <v>1288</v>
      </c>
      <c r="BK42" s="9" t="s">
        <v>1056</v>
      </c>
      <c r="BL42" s="184" t="s">
        <v>1296</v>
      </c>
      <c r="BM42" s="423"/>
      <c r="BN42" s="51"/>
      <c r="BO42" s="61"/>
      <c r="BP42" s="51"/>
      <c r="BQ42" s="98"/>
      <c r="BR42" s="11"/>
    </row>
    <row r="43" spans="1:70" ht="154.9" hidden="1" customHeight="1">
      <c r="A43" s="50" t="s">
        <v>333</v>
      </c>
      <c r="B43" s="58" t="str">
        <f>VLOOKUP(A43,'Fórmulas '!$B$47:$C$66,2,FALSE)</f>
        <v>Asegurar que la Plataforma TIC esté disponible, funcional, optimizada y actualizada para que satisfaga las necesidades de los procesos de la entidad.</v>
      </c>
      <c r="C43" s="50" t="str">
        <f>VLOOKUP(A43,'Fórmulas '!$F$47:$G$66,2,FALSE)</f>
        <v>Jefe de Oficina de Sistemas</v>
      </c>
      <c r="D43" s="92" t="s">
        <v>1297</v>
      </c>
      <c r="E43" s="10" t="s">
        <v>82</v>
      </c>
      <c r="F43" s="10" t="s">
        <v>82</v>
      </c>
      <c r="G43" s="10" t="s">
        <v>82</v>
      </c>
      <c r="H43" s="10" t="s">
        <v>82</v>
      </c>
      <c r="I43" s="10" t="s">
        <v>83</v>
      </c>
      <c r="J43" s="93" t="s">
        <v>1298</v>
      </c>
      <c r="K43" s="51" t="s">
        <v>1299</v>
      </c>
      <c r="L43" s="10" t="s">
        <v>82</v>
      </c>
      <c r="M43" s="10" t="s">
        <v>82</v>
      </c>
      <c r="N43" s="10" t="s">
        <v>82</v>
      </c>
      <c r="O43" s="10" t="s">
        <v>124</v>
      </c>
      <c r="P43" s="10" t="s">
        <v>124</v>
      </c>
      <c r="Q43" s="10" t="s">
        <v>82</v>
      </c>
      <c r="R43" s="10" t="s">
        <v>124</v>
      </c>
      <c r="S43" s="10" t="s">
        <v>124</v>
      </c>
      <c r="T43" s="10" t="s">
        <v>82</v>
      </c>
      <c r="U43" s="10" t="s">
        <v>82</v>
      </c>
      <c r="V43" s="10" t="s">
        <v>82</v>
      </c>
      <c r="W43" s="10" t="s">
        <v>82</v>
      </c>
      <c r="X43" s="10" t="s">
        <v>82</v>
      </c>
      <c r="Y43" s="10" t="s">
        <v>82</v>
      </c>
      <c r="Z43" s="10" t="s">
        <v>124</v>
      </c>
      <c r="AA43" s="10" t="s">
        <v>124</v>
      </c>
      <c r="AB43" s="10" t="s">
        <v>124</v>
      </c>
      <c r="AC43" s="10" t="s">
        <v>124</v>
      </c>
      <c r="AD43" s="10" t="s">
        <v>124</v>
      </c>
      <c r="AE43" s="56">
        <f t="shared" si="1"/>
        <v>10</v>
      </c>
      <c r="AF43" s="97" t="s">
        <v>87</v>
      </c>
      <c r="AG43" s="56">
        <f>IFERROR(VLOOKUP(AF43,'Fórmulas '!$B$26:$C$30,2,0),"")</f>
        <v>3</v>
      </c>
      <c r="AH43" s="56" t="str">
        <f t="shared" si="8"/>
        <v>MAYOR</v>
      </c>
      <c r="AI43" s="66">
        <f>+IFERROR(VLOOKUP(AH43,'Fórmulas '!$E$28:$F$30,2,),"")</f>
        <v>4</v>
      </c>
      <c r="AJ43" s="67" t="str">
        <f>IFERROR(VLOOKUP(CONCATENATE(AG43,AI43),'Fórmulas '!$J$47:$K$71,2,),"")</f>
        <v>EXTREMO</v>
      </c>
      <c r="AK43" s="110" t="s">
        <v>1300</v>
      </c>
      <c r="AL43" s="61" t="s">
        <v>1301</v>
      </c>
      <c r="AM43" s="61" t="s">
        <v>1302</v>
      </c>
      <c r="AN43" s="10" t="s">
        <v>1138</v>
      </c>
      <c r="AO43" s="10" t="s">
        <v>281</v>
      </c>
      <c r="AP43" s="10">
        <v>15</v>
      </c>
      <c r="AQ43" s="10">
        <v>5</v>
      </c>
      <c r="AR43" s="10">
        <v>15</v>
      </c>
      <c r="AS43" s="10">
        <v>10</v>
      </c>
      <c r="AT43" s="10">
        <v>15</v>
      </c>
      <c r="AU43" s="10">
        <v>10</v>
      </c>
      <c r="AV43" s="10">
        <v>30</v>
      </c>
      <c r="AW43" s="10">
        <f t="shared" si="9"/>
        <v>100</v>
      </c>
      <c r="AX43" s="122" t="str">
        <f t="shared" si="2"/>
        <v>DISMINUYE DOS PUNTOS</v>
      </c>
      <c r="AY43" s="56">
        <f t="shared" si="12"/>
        <v>3</v>
      </c>
      <c r="AZ43" s="56" t="str">
        <f t="shared" si="3"/>
        <v>RARA VEZ</v>
      </c>
      <c r="BA43" s="66">
        <f t="shared" si="4"/>
        <v>1</v>
      </c>
      <c r="BB43" s="104" t="str">
        <f t="shared" si="5"/>
        <v>MAYOR</v>
      </c>
      <c r="BC43" s="56">
        <f t="shared" si="6"/>
        <v>4</v>
      </c>
      <c r="BD43" s="104" t="str">
        <f>IFERROR(VLOOKUP(CONCATENATE(BA43,BC43),'Fórmulas '!$J$47:$K$71,2,),"")</f>
        <v>ALTO</v>
      </c>
      <c r="BE43" s="10">
        <f>IFERROR(BC43*BA43,"")</f>
        <v>4</v>
      </c>
      <c r="BF43" s="10" t="s">
        <v>97</v>
      </c>
      <c r="BG43" s="10" t="s">
        <v>195</v>
      </c>
      <c r="BH43" s="51" t="s">
        <v>1303</v>
      </c>
      <c r="BI43" s="51" t="s">
        <v>343</v>
      </c>
      <c r="BJ43" s="51" t="s">
        <v>1304</v>
      </c>
      <c r="BK43" s="9" t="s">
        <v>1056</v>
      </c>
      <c r="BL43" s="180" t="s">
        <v>1305</v>
      </c>
      <c r="BM43" s="61"/>
      <c r="BN43" s="51"/>
      <c r="BO43" s="61"/>
      <c r="BP43" s="51"/>
      <c r="BQ43" s="98"/>
      <c r="BR43" s="11"/>
    </row>
    <row r="44" spans="1:70" ht="150" hidden="1">
      <c r="A44" s="50" t="s">
        <v>1306</v>
      </c>
      <c r="B44" s="51" t="e">
        <f>VLOOKUP(A44,'Fórmulas '!$B$47:$C$66,2,FALSE)</f>
        <v>#N/A</v>
      </c>
      <c r="C44" s="50" t="e">
        <f>VLOOKUP(A44,'Fórmulas '!$F$47:$G$66,2,FALSE)</f>
        <v>#N/A</v>
      </c>
      <c r="D44" s="92" t="s">
        <v>1307</v>
      </c>
      <c r="E44" s="10" t="s">
        <v>95</v>
      </c>
      <c r="F44" s="10" t="s">
        <v>82</v>
      </c>
      <c r="G44" s="10" t="s">
        <v>82</v>
      </c>
      <c r="H44" s="10" t="s">
        <v>82</v>
      </c>
      <c r="I44" s="10" t="s">
        <v>83</v>
      </c>
      <c r="J44" s="93" t="s">
        <v>1308</v>
      </c>
      <c r="K44" s="93" t="s">
        <v>1309</v>
      </c>
      <c r="L44" s="10" t="s">
        <v>82</v>
      </c>
      <c r="M44" s="10" t="s">
        <v>82</v>
      </c>
      <c r="N44" s="10" t="s">
        <v>82</v>
      </c>
      <c r="O44" s="10" t="s">
        <v>95</v>
      </c>
      <c r="P44" s="10" t="s">
        <v>95</v>
      </c>
      <c r="Q44" s="10" t="s">
        <v>94</v>
      </c>
      <c r="R44" s="10" t="s">
        <v>95</v>
      </c>
      <c r="S44" s="10" t="s">
        <v>94</v>
      </c>
      <c r="T44" s="10" t="s">
        <v>94</v>
      </c>
      <c r="U44" s="10" t="s">
        <v>95</v>
      </c>
      <c r="V44" s="10" t="s">
        <v>95</v>
      </c>
      <c r="W44" s="10" t="s">
        <v>95</v>
      </c>
      <c r="X44" s="10" t="s">
        <v>95</v>
      </c>
      <c r="Y44" s="10" t="s">
        <v>95</v>
      </c>
      <c r="Z44" s="10" t="s">
        <v>95</v>
      </c>
      <c r="AA44" s="10" t="s">
        <v>94</v>
      </c>
      <c r="AB44" s="10" t="s">
        <v>95</v>
      </c>
      <c r="AC44" s="10" t="s">
        <v>95</v>
      </c>
      <c r="AD44" s="10" t="s">
        <v>94</v>
      </c>
      <c r="AE44" s="56">
        <f t="shared" si="1"/>
        <v>14</v>
      </c>
      <c r="AF44" s="97" t="s">
        <v>125</v>
      </c>
      <c r="AG44" s="56">
        <f>IFERROR(VLOOKUP(AF44,'Fórmulas '!$B$26:$C$30,2,0),"")</f>
        <v>4</v>
      </c>
      <c r="AH44" s="56" t="str">
        <f t="shared" si="8"/>
        <v>CATASTRÓFICO</v>
      </c>
      <c r="AI44" s="66">
        <f>+IFERROR(VLOOKUP(AH44,'Fórmulas '!$E$28:$F$30,2,),"")</f>
        <v>5</v>
      </c>
      <c r="AJ44" s="67" t="str">
        <f>IFERROR(VLOOKUP(CONCATENATE(AG44,AI44),'Fórmulas '!$J$47:$K$71,2,),"")</f>
        <v>EXTREMO</v>
      </c>
      <c r="AK44" s="170" t="s">
        <v>1310</v>
      </c>
      <c r="AL44" s="168" t="s">
        <v>1311</v>
      </c>
      <c r="AM44" s="168" t="s">
        <v>1312</v>
      </c>
      <c r="AN44" s="10" t="s">
        <v>92</v>
      </c>
      <c r="AO44" s="10" t="s">
        <v>93</v>
      </c>
      <c r="AP44" s="10">
        <v>0</v>
      </c>
      <c r="AQ44" s="10">
        <v>5</v>
      </c>
      <c r="AR44" s="10">
        <v>0</v>
      </c>
      <c r="AS44" s="10">
        <v>10</v>
      </c>
      <c r="AT44" s="10">
        <v>15</v>
      </c>
      <c r="AU44" s="10">
        <v>0</v>
      </c>
      <c r="AV44" s="10">
        <v>0</v>
      </c>
      <c r="AW44" s="10">
        <f t="shared" si="9"/>
        <v>30</v>
      </c>
      <c r="AX44" s="122" t="str">
        <f t="shared" si="2"/>
        <v>DISMINUYE CERO PUNTOS</v>
      </c>
      <c r="AY44" s="56">
        <f t="shared" si="12"/>
        <v>4</v>
      </c>
      <c r="AZ44" s="56" t="str">
        <f t="shared" si="3"/>
        <v>PROBABLE'</v>
      </c>
      <c r="BA44" s="66">
        <f t="shared" si="4"/>
        <v>4</v>
      </c>
      <c r="BB44" s="104" t="str">
        <f t="shared" si="5"/>
        <v>CATASTRÓFICO</v>
      </c>
      <c r="BC44" s="56">
        <f t="shared" si="6"/>
        <v>5</v>
      </c>
      <c r="BD44" s="104" t="str">
        <f>IFERROR(VLOOKUP(CONCATENATE(BA44,BC44),'Fórmulas '!$J$47:$K$71,2,),"")</f>
        <v>EXTREMO</v>
      </c>
      <c r="BE44" s="10">
        <f>IFERROR(BC44*BA44,"")</f>
        <v>20</v>
      </c>
      <c r="BF44" s="10" t="s">
        <v>97</v>
      </c>
      <c r="BG44" s="10" t="s">
        <v>708</v>
      </c>
      <c r="BH44" s="51" t="s">
        <v>1313</v>
      </c>
      <c r="BI44" s="10" t="s">
        <v>1314</v>
      </c>
      <c r="BJ44" s="10" t="s">
        <v>1056</v>
      </c>
      <c r="BK44" s="10" t="s">
        <v>1056</v>
      </c>
      <c r="BL44" s="51" t="s">
        <v>1315</v>
      </c>
      <c r="BM44" s="10" t="s">
        <v>1056</v>
      </c>
      <c r="BN44" s="11"/>
      <c r="BO44" s="11"/>
      <c r="BP44" s="11"/>
      <c r="BQ44" s="11"/>
      <c r="BR44" s="51" t="s">
        <v>1316</v>
      </c>
    </row>
  </sheetData>
  <autoFilter ref="A11:BJ44">
    <filterColumn colId="0">
      <filters>
        <filter val="Apoyo Técnico, Científico y Psicosocial"/>
      </filters>
    </filterColumn>
  </autoFilter>
  <mergeCells count="35">
    <mergeCell ref="BR8:BR11"/>
    <mergeCell ref="BL9:BM9"/>
    <mergeCell ref="BL10:BL11"/>
    <mergeCell ref="BM10:BM11"/>
    <mergeCell ref="BJ8:BM8"/>
    <mergeCell ref="BN9:BO9"/>
    <mergeCell ref="BN10:BN11"/>
    <mergeCell ref="BO10:BO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B10:BB11"/>
    <mergeCell ref="AK8:BE8"/>
    <mergeCell ref="BC10:BC11"/>
    <mergeCell ref="BD10:BD11"/>
    <mergeCell ref="BE10:BE11"/>
    <mergeCell ref="BM40:BM42"/>
    <mergeCell ref="BF10:BF11"/>
    <mergeCell ref="BG10:BG11"/>
    <mergeCell ref="BH10:BH11"/>
    <mergeCell ref="BI10:BI11"/>
    <mergeCell ref="BJ10:BJ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14:formula1>
            <xm:f>'Fórmulas '!$AA$5:$AA$6</xm:f>
          </x14:formula1>
          <xm:sqref>G12:H44 L12:AD1048576 E12:E1048576</xm:sqref>
        </x14:dataValidation>
        <x14:dataValidation type="list" allowBlank="1" showInputMessage="1" showErrorMessage="1">
          <x14:formula1>
            <xm:f>'Fórmulas '!$Q$5:$Q$7</xm:f>
          </x14:formula1>
          <xm:sqref>AO12:AO1048576</xm:sqref>
        </x14:dataValidation>
        <x14:dataValidation type="list" allowBlank="1" showInputMessage="1" showErrorMessage="1">
          <x14:formula1>
            <xm:f>'Fórmulas '!$B$47:$B$67</xm:f>
          </x14:formula1>
          <xm:sqref>A12:A43</xm:sqref>
        </x14:dataValidation>
        <x14:dataValidation type="list" allowBlank="1" showInputMessage="1" showErrorMessage="1">
          <x14:formula1>
            <xm:f>$V$5:$V$7+'Fórmulas '!$AA$5:$AA$6</xm:f>
          </x14:formula1>
          <xm:sqref>F12:F44</xm:sqref>
        </x14:dataValidation>
        <x14:dataValidation type="list" allowBlank="1" showInputMessage="1" showErrorMessage="1">
          <x14:formula1>
            <xm:f>'Fórmulas '!$M$13</xm:f>
          </x14:formula1>
          <xm:sqref>I12:I44</xm:sqref>
        </x14:dataValidation>
        <x14:dataValidation type="list" allowBlank="1" showInputMessage="1" showErrorMessage="1">
          <x14:formula1>
            <xm:f>'Fórmulas '!$B$26:$B$30</xm:f>
          </x14:formula1>
          <xm:sqref>AF12:AF44</xm:sqref>
        </x14:dataValidation>
        <x14:dataValidation type="list" allowBlank="1" showInputMessage="1" showErrorMessage="1">
          <x14:formula1>
            <xm:f>'Fórmulas '!$BA$5:$BB$5</xm:f>
          </x14:formula1>
          <xm:sqref>AP12:AP43</xm:sqref>
        </x14:dataValidation>
        <x14:dataValidation type="list" allowBlank="1" showInputMessage="1" showErrorMessage="1">
          <x14:formula1>
            <xm:f>'Fórmulas '!$BA$6:$BB$6</xm:f>
          </x14:formula1>
          <xm:sqref>AQ12:AQ43</xm:sqref>
        </x14:dataValidation>
        <x14:dataValidation type="list" allowBlank="1" showInputMessage="1" showErrorMessage="1">
          <x14:formula1>
            <xm:f>'Fórmulas '!$BA$7:$BB$7</xm:f>
          </x14:formula1>
          <xm:sqref>AR12:AR43</xm:sqref>
        </x14:dataValidation>
        <x14:dataValidation type="list" allowBlank="1" showInputMessage="1" showErrorMessage="1">
          <x14:formula1>
            <xm:f>'Fórmulas '!$BA$8:$BB$8</xm:f>
          </x14:formula1>
          <xm:sqref>AS12:AS43</xm:sqref>
        </x14:dataValidation>
        <x14:dataValidation type="list" allowBlank="1" showInputMessage="1" showErrorMessage="1">
          <x14:formula1>
            <xm:f>'Fórmulas '!$BA$9:$BB$9</xm:f>
          </x14:formula1>
          <xm:sqref>AT12:AT43</xm:sqref>
        </x14:dataValidation>
        <x14:dataValidation type="list" allowBlank="1" showInputMessage="1" showErrorMessage="1">
          <x14:formula1>
            <xm:f>'Fórmulas '!$BA$10:$BB$10</xm:f>
          </x14:formula1>
          <xm:sqref>AU12:AU43</xm:sqref>
        </x14:dataValidation>
        <x14:dataValidation type="list" allowBlank="1" showInputMessage="1" showErrorMessage="1">
          <x14:formula1>
            <xm:f>'Fórmulas '!$BA$11:$BB$11</xm:f>
          </x14:formula1>
          <xm:sqref>AV12:AV43</xm:sqref>
        </x14:dataValidation>
        <x14:dataValidation type="list" allowBlank="1" showInputMessage="1" showErrorMessage="1">
          <x14:formula1>
            <xm:f>'Fórmulas '!$Y$5:$Y$8</xm:f>
          </x14:formula1>
          <xm:sqref>BF12:BF43</xm:sqref>
        </x14:dataValidation>
        <x14:dataValidation type="list" allowBlank="1" showInputMessage="1" showErrorMessage="1">
          <x14:formula1>
            <xm:f>'Fórmulas '!$B$47:$B$66</xm:f>
          </x14:formula1>
          <xm:sqref>A44:A1048576</xm:sqref>
        </x14:dataValidation>
        <x14:dataValidation type="list" allowBlank="1" showInputMessage="1" showErrorMessage="1">
          <x14:formula1>
            <xm:f>'Fórmulas '!$Q$10:$Q$11</xm:f>
          </x14:formula1>
          <xm:sqref>AN12:AN1048576</xm:sqref>
        </x14:dataValidation>
        <x14:dataValidation type="list" allowBlank="1" showInputMessage="1" showErrorMessage="1">
          <x14:formula1>
            <xm:f>'Fórmulas '!$Y$11:$Y$12</xm:f>
          </x14:formula1>
          <xm:sqref>BF44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355"/>
  <sheetViews>
    <sheetView showGridLines="0" topLeftCell="A184" zoomScale="120" zoomScaleNormal="120" workbookViewId="0">
      <selection activeCell="D200" sqref="D200"/>
    </sheetView>
  </sheetViews>
  <sheetFormatPr baseColWidth="10" defaultColWidth="11.42578125" defaultRowHeight="15"/>
  <cols>
    <col min="1" max="1" width="18" customWidth="1"/>
    <col min="2" max="2" width="60.28515625" customWidth="1"/>
  </cols>
  <sheetData>
    <row r="1" spans="1:1" ht="26.25">
      <c r="A1" s="37" t="s">
        <v>1317</v>
      </c>
    </row>
    <row r="35" spans="1:1">
      <c r="A35" t="s">
        <v>1318</v>
      </c>
    </row>
    <row r="127" spans="1:1" ht="26.25">
      <c r="A127" s="37" t="s">
        <v>1319</v>
      </c>
    </row>
    <row r="129" spans="1:1" ht="21">
      <c r="A129" s="41" t="s">
        <v>1320</v>
      </c>
    </row>
    <row r="139" spans="1:1">
      <c r="A139" s="38"/>
    </row>
    <row r="157" spans="1:9">
      <c r="A157" s="446"/>
      <c r="B157" s="446"/>
      <c r="I157">
        <f>35*12</f>
        <v>420</v>
      </c>
    </row>
    <row r="158" spans="1:9">
      <c r="A158" s="31"/>
      <c r="B158" s="31"/>
    </row>
    <row r="159" spans="1:9" ht="13.15" customHeight="1">
      <c r="A159" s="32"/>
      <c r="B159" s="33"/>
    </row>
    <row r="160" spans="1:9" ht="21">
      <c r="A160" s="447" t="s">
        <v>1321</v>
      </c>
      <c r="B160" s="447"/>
    </row>
    <row r="161" spans="1:2">
      <c r="A161" s="40"/>
      <c r="B161" s="40"/>
    </row>
    <row r="162" spans="1:2">
      <c r="A162" s="40"/>
      <c r="B162" s="40"/>
    </row>
    <row r="163" spans="1:2">
      <c r="A163" s="40"/>
      <c r="B163" s="40"/>
    </row>
    <row r="164" spans="1:2">
      <c r="A164" s="40"/>
      <c r="B164" s="40"/>
    </row>
    <row r="165" spans="1:2">
      <c r="A165" s="40"/>
      <c r="B165" s="40"/>
    </row>
    <row r="166" spans="1:2">
      <c r="A166" s="40"/>
      <c r="B166" s="40"/>
    </row>
    <row r="167" spans="1:2">
      <c r="A167" s="40"/>
      <c r="B167" s="40"/>
    </row>
    <row r="168" spans="1:2">
      <c r="A168" s="40"/>
      <c r="B168" s="40"/>
    </row>
    <row r="169" spans="1:2">
      <c r="A169" s="40"/>
      <c r="B169" s="40"/>
    </row>
    <row r="170" spans="1:2">
      <c r="A170" s="40"/>
      <c r="B170" s="40"/>
    </row>
    <row r="171" spans="1:2">
      <c r="A171" s="40"/>
      <c r="B171" s="40"/>
    </row>
    <row r="172" spans="1:2">
      <c r="A172" s="40"/>
      <c r="B172" s="40"/>
    </row>
    <row r="173" spans="1:2">
      <c r="A173" s="40"/>
      <c r="B173" s="40"/>
    </row>
    <row r="174" spans="1:2">
      <c r="A174" s="40"/>
      <c r="B174" s="40"/>
    </row>
    <row r="175" spans="1:2">
      <c r="A175" s="40"/>
      <c r="B175" s="40"/>
    </row>
    <row r="176" spans="1:2">
      <c r="A176" s="40"/>
      <c r="B176" s="40"/>
    </row>
    <row r="177" spans="1:2">
      <c r="A177" s="40"/>
      <c r="B177" s="40"/>
    </row>
    <row r="178" spans="1:2">
      <c r="A178" s="40"/>
      <c r="B178" s="40"/>
    </row>
    <row r="179" spans="1:2">
      <c r="A179" s="40"/>
      <c r="B179" s="40"/>
    </row>
    <row r="180" spans="1:2">
      <c r="A180" s="40"/>
      <c r="B180" s="40"/>
    </row>
    <row r="181" spans="1:2">
      <c r="A181" s="40"/>
      <c r="B181" s="40"/>
    </row>
    <row r="182" spans="1:2">
      <c r="A182" s="40"/>
      <c r="B182" s="40"/>
    </row>
    <row r="183" spans="1:2">
      <c r="A183" s="40"/>
      <c r="B183" s="40"/>
    </row>
    <row r="184" spans="1:2">
      <c r="A184" s="40"/>
      <c r="B184" s="40"/>
    </row>
    <row r="185" spans="1:2">
      <c r="A185" s="40"/>
      <c r="B185" s="40"/>
    </row>
    <row r="186" spans="1:2">
      <c r="A186" s="40"/>
      <c r="B186" s="40"/>
    </row>
    <row r="187" spans="1:2">
      <c r="A187" s="40"/>
      <c r="B187" s="40"/>
    </row>
    <row r="188" spans="1:2">
      <c r="A188" s="40"/>
      <c r="B188" s="40"/>
    </row>
    <row r="189" spans="1:2">
      <c r="A189" s="40"/>
      <c r="B189" s="40"/>
    </row>
    <row r="190" spans="1:2">
      <c r="A190" s="40"/>
      <c r="B190" s="40"/>
    </row>
    <row r="191" spans="1:2">
      <c r="A191" s="40"/>
      <c r="B191" s="40"/>
    </row>
    <row r="192" spans="1:2">
      <c r="A192" s="40"/>
      <c r="B192" s="40"/>
    </row>
    <row r="193" spans="1:2">
      <c r="A193" s="40"/>
      <c r="B193" s="40"/>
    </row>
    <row r="194" spans="1:2">
      <c r="A194" s="40"/>
      <c r="B194" s="40"/>
    </row>
    <row r="195" spans="1:2">
      <c r="A195" s="40"/>
      <c r="B195" s="40"/>
    </row>
    <row r="196" spans="1:2">
      <c r="A196" s="40"/>
      <c r="B196" s="40"/>
    </row>
    <row r="197" spans="1:2">
      <c r="A197" s="40"/>
      <c r="B197" s="40"/>
    </row>
    <row r="198" spans="1:2">
      <c r="A198" s="40"/>
      <c r="B198" s="40"/>
    </row>
    <row r="199" spans="1:2">
      <c r="A199" s="40"/>
      <c r="B199" s="40"/>
    </row>
    <row r="200" spans="1:2">
      <c r="A200" s="40"/>
      <c r="B200" s="40"/>
    </row>
    <row r="201" spans="1:2">
      <c r="A201" s="40"/>
      <c r="B201" s="40"/>
    </row>
    <row r="202" spans="1:2">
      <c r="A202" s="40"/>
      <c r="B202" s="40"/>
    </row>
    <row r="203" spans="1:2">
      <c r="A203" s="40"/>
      <c r="B203" s="40"/>
    </row>
    <row r="204" spans="1:2">
      <c r="A204" s="40"/>
      <c r="B204" s="40"/>
    </row>
    <row r="205" spans="1:2">
      <c r="A205" s="40"/>
      <c r="B205" s="40"/>
    </row>
    <row r="206" spans="1:2">
      <c r="A206" s="40"/>
      <c r="B206" s="40"/>
    </row>
    <row r="207" spans="1:2">
      <c r="A207" s="40"/>
      <c r="B207" s="40"/>
    </row>
    <row r="208" spans="1:2">
      <c r="A208" s="40"/>
      <c r="B208" s="40"/>
    </row>
    <row r="209" spans="1:2">
      <c r="A209" s="40"/>
      <c r="B209" s="40"/>
    </row>
    <row r="210" spans="1:2">
      <c r="A210" s="40"/>
      <c r="B210" s="40"/>
    </row>
    <row r="211" spans="1:2">
      <c r="A211" s="40"/>
      <c r="B211" s="40"/>
    </row>
    <row r="212" spans="1:2">
      <c r="A212" s="40"/>
      <c r="B212" s="40"/>
    </row>
    <row r="213" spans="1:2">
      <c r="A213" s="40"/>
      <c r="B213" s="40"/>
    </row>
    <row r="214" spans="1:2">
      <c r="A214" s="40"/>
      <c r="B214" s="40"/>
    </row>
    <row r="215" spans="1:2">
      <c r="A215" s="40"/>
      <c r="B215" s="40"/>
    </row>
    <row r="216" spans="1:2" ht="28.9" customHeight="1">
      <c r="A216" s="448" t="s">
        <v>1322</v>
      </c>
      <c r="B216" s="448"/>
    </row>
    <row r="217" spans="1:2">
      <c r="A217" s="40"/>
      <c r="B217" s="40"/>
    </row>
    <row r="218" spans="1:2">
      <c r="A218" s="40"/>
      <c r="B218" s="40"/>
    </row>
    <row r="219" spans="1:2">
      <c r="A219" s="40"/>
      <c r="B219" s="40"/>
    </row>
    <row r="220" spans="1:2">
      <c r="A220" s="40"/>
      <c r="B220" s="40"/>
    </row>
    <row r="221" spans="1:2">
      <c r="A221" s="40"/>
      <c r="B221" s="40"/>
    </row>
    <row r="222" spans="1:2">
      <c r="A222" s="40"/>
      <c r="B222" s="40"/>
    </row>
    <row r="223" spans="1:2">
      <c r="A223" s="40"/>
      <c r="B223" s="40"/>
    </row>
    <row r="224" spans="1:2">
      <c r="A224" s="40"/>
      <c r="B224" s="40"/>
    </row>
    <row r="225" spans="1:2">
      <c r="A225" s="40"/>
      <c r="B225" s="40"/>
    </row>
    <row r="226" spans="1:2">
      <c r="A226" s="40"/>
      <c r="B226" s="40"/>
    </row>
    <row r="227" spans="1:2">
      <c r="A227" s="448" t="s">
        <v>1323</v>
      </c>
      <c r="B227" s="448"/>
    </row>
    <row r="228" spans="1:2">
      <c r="A228" s="40"/>
      <c r="B228" s="40"/>
    </row>
    <row r="229" spans="1:2">
      <c r="A229" s="40"/>
      <c r="B229" s="40"/>
    </row>
    <row r="230" spans="1:2">
      <c r="A230" s="32"/>
      <c r="B230" s="33"/>
    </row>
    <row r="292" spans="1:1">
      <c r="A292" t="s">
        <v>1324</v>
      </c>
    </row>
    <row r="321" spans="1:1" ht="23.25">
      <c r="A321" s="49" t="s">
        <v>1325</v>
      </c>
    </row>
    <row r="323" spans="1:1">
      <c r="A323" t="s">
        <v>1326</v>
      </c>
    </row>
    <row r="355" spans="1:1" ht="26.25">
      <c r="A355" s="37" t="s">
        <v>1327</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BM71"/>
  <sheetViews>
    <sheetView topLeftCell="A12" zoomScaleNormal="100" workbookViewId="0">
      <selection activeCell="B21" sqref="B21"/>
    </sheetView>
  </sheetViews>
  <sheetFormatPr baseColWidth="10" defaultColWidth="11.42578125" defaultRowHeight="1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c r="O1" s="35" t="s">
        <v>22</v>
      </c>
    </row>
    <row r="2" spans="2:65">
      <c r="O2" s="11" t="s">
        <v>387</v>
      </c>
    </row>
    <row r="3" spans="2:65" ht="43.15" customHeight="1">
      <c r="B3" s="449" t="s">
        <v>1328</v>
      </c>
      <c r="C3" s="450"/>
      <c r="E3" s="449" t="s">
        <v>1329</v>
      </c>
      <c r="F3" s="450"/>
      <c r="H3" s="451" t="s">
        <v>1330</v>
      </c>
      <c r="I3" s="452"/>
      <c r="J3" s="452"/>
      <c r="K3" s="453"/>
      <c r="O3" s="11" t="s">
        <v>307</v>
      </c>
      <c r="T3" t="s">
        <v>1331</v>
      </c>
      <c r="AC3" s="456" t="s">
        <v>1332</v>
      </c>
      <c r="AD3" s="456"/>
      <c r="AE3" s="15"/>
      <c r="AH3" s="455" t="s">
        <v>1333</v>
      </c>
      <c r="AI3" s="455"/>
      <c r="AJ3" s="455"/>
      <c r="AL3" s="457" t="s">
        <v>1334</v>
      </c>
      <c r="AM3" s="457"/>
      <c r="AN3" s="457"/>
      <c r="AO3" s="457"/>
      <c r="AP3" s="457"/>
      <c r="AQ3" s="457"/>
      <c r="AR3" s="457"/>
      <c r="AT3" s="455" t="s">
        <v>1335</v>
      </c>
      <c r="AU3" s="455"/>
      <c r="AW3" s="456" t="s">
        <v>1336</v>
      </c>
      <c r="AX3" s="456"/>
      <c r="AZ3" s="449" t="s">
        <v>1337</v>
      </c>
      <c r="BA3" s="454"/>
      <c r="BB3" s="450"/>
      <c r="BF3" s="449" t="s">
        <v>425</v>
      </c>
      <c r="BG3" s="454"/>
      <c r="BH3" s="450"/>
      <c r="BK3" s="46" t="s">
        <v>417</v>
      </c>
      <c r="BL3" s="47"/>
      <c r="BM3" s="48"/>
    </row>
    <row r="4" spans="2:65" ht="28.9" customHeight="1">
      <c r="B4" s="35" t="s">
        <v>1338</v>
      </c>
      <c r="C4" s="35" t="s">
        <v>1339</v>
      </c>
      <c r="E4" s="35" t="s">
        <v>1338</v>
      </c>
      <c r="F4" s="35" t="s">
        <v>1339</v>
      </c>
      <c r="H4" s="35" t="s">
        <v>1340</v>
      </c>
      <c r="I4" s="35" t="s">
        <v>1341</v>
      </c>
      <c r="J4" s="35" t="s">
        <v>1342</v>
      </c>
      <c r="K4" s="35" t="s">
        <v>1343</v>
      </c>
      <c r="M4" s="35" t="s">
        <v>1344</v>
      </c>
      <c r="O4" s="11" t="s">
        <v>403</v>
      </c>
      <c r="Q4" s="35" t="s">
        <v>1345</v>
      </c>
      <c r="R4" s="45"/>
      <c r="T4" s="35" t="s">
        <v>432</v>
      </c>
      <c r="U4" s="35" t="s">
        <v>433</v>
      </c>
      <c r="V4" s="35" t="s">
        <v>434</v>
      </c>
      <c r="W4" s="35"/>
      <c r="Y4" s="35" t="s">
        <v>1346</v>
      </c>
      <c r="AA4" s="35" t="s">
        <v>1347</v>
      </c>
      <c r="AC4" s="35" t="s">
        <v>1348</v>
      </c>
      <c r="AD4" s="35" t="s">
        <v>1349</v>
      </c>
      <c r="AF4" s="35" t="s">
        <v>1350</v>
      </c>
      <c r="AH4" s="35" t="s">
        <v>1351</v>
      </c>
      <c r="AI4" s="35" t="s">
        <v>1352</v>
      </c>
      <c r="AJ4" s="35" t="s">
        <v>1353</v>
      </c>
      <c r="AL4" s="16" t="s">
        <v>1354</v>
      </c>
      <c r="AM4" s="16" t="s">
        <v>1355</v>
      </c>
      <c r="AN4" s="16" t="s">
        <v>1356</v>
      </c>
      <c r="AO4" s="16" t="s">
        <v>1357</v>
      </c>
      <c r="AP4" s="16" t="s">
        <v>1358</v>
      </c>
      <c r="AQ4" s="16" t="s">
        <v>1359</v>
      </c>
      <c r="AR4" s="16" t="s">
        <v>1360</v>
      </c>
      <c r="AT4" s="35" t="s">
        <v>1361</v>
      </c>
      <c r="AU4" s="35" t="s">
        <v>1362</v>
      </c>
      <c r="AW4" s="17" t="s">
        <v>1363</v>
      </c>
      <c r="AX4" s="17" t="s">
        <v>1338</v>
      </c>
      <c r="AZ4" s="35" t="s">
        <v>1361</v>
      </c>
      <c r="BA4" s="35" t="s">
        <v>1364</v>
      </c>
      <c r="BB4" s="35" t="s">
        <v>94</v>
      </c>
      <c r="BF4" t="s">
        <v>445</v>
      </c>
      <c r="BK4" t="s">
        <v>1365</v>
      </c>
    </row>
    <row r="5" spans="2:65">
      <c r="B5" s="11" t="s">
        <v>511</v>
      </c>
      <c r="C5" s="39">
        <v>0.2</v>
      </c>
      <c r="E5" s="11" t="s">
        <v>531</v>
      </c>
      <c r="F5" s="39">
        <v>0.2</v>
      </c>
      <c r="H5" s="39">
        <v>0.2</v>
      </c>
      <c r="I5" s="39">
        <v>0.2</v>
      </c>
      <c r="J5" s="18" t="str">
        <f>CONCATENATE(H5,I5)</f>
        <v>0,20,2</v>
      </c>
      <c r="K5" s="42" t="s">
        <v>480</v>
      </c>
      <c r="M5" s="11" t="s">
        <v>1366</v>
      </c>
      <c r="O5" s="11" t="s">
        <v>1071</v>
      </c>
      <c r="Q5" s="11" t="s">
        <v>93</v>
      </c>
      <c r="R5" s="39">
        <v>0.25</v>
      </c>
      <c r="T5" t="s">
        <v>478</v>
      </c>
      <c r="U5" t="s">
        <v>452</v>
      </c>
      <c r="V5" t="s">
        <v>453</v>
      </c>
      <c r="Y5" s="11" t="s">
        <v>1065</v>
      </c>
      <c r="AA5" s="11" t="s">
        <v>95</v>
      </c>
      <c r="AC5" s="11">
        <v>1</v>
      </c>
      <c r="AD5" s="11" t="s">
        <v>1367</v>
      </c>
      <c r="AF5" s="11" t="s">
        <v>1368</v>
      </c>
      <c r="AH5" s="11" t="str">
        <f>CONCATENATE(AH15,"+",AI15)</f>
        <v xml:space="preserve">Fuerte+Fuerte </v>
      </c>
      <c r="AI5" s="11" t="s">
        <v>1368</v>
      </c>
      <c r="AJ5" s="11">
        <v>100</v>
      </c>
      <c r="AL5" s="11" t="s">
        <v>1369</v>
      </c>
      <c r="AM5" s="11" t="s">
        <v>1370</v>
      </c>
      <c r="AN5" s="11" t="s">
        <v>1371</v>
      </c>
      <c r="AO5" s="11" t="s">
        <v>1372</v>
      </c>
      <c r="AP5" s="11" t="s">
        <v>1373</v>
      </c>
      <c r="AQ5" s="11" t="s">
        <v>1374</v>
      </c>
      <c r="AR5" s="11" t="s">
        <v>1375</v>
      </c>
      <c r="AT5" s="11" t="s">
        <v>1369</v>
      </c>
      <c r="AU5" s="11">
        <v>15</v>
      </c>
      <c r="AW5" s="20">
        <v>1</v>
      </c>
      <c r="AX5" s="10" t="s">
        <v>109</v>
      </c>
      <c r="AZ5" s="11" t="s">
        <v>62</v>
      </c>
      <c r="BA5" s="11">
        <v>15</v>
      </c>
      <c r="BB5" s="11">
        <v>0</v>
      </c>
      <c r="BF5" t="s">
        <v>520</v>
      </c>
      <c r="BK5" t="s">
        <v>1376</v>
      </c>
    </row>
    <row r="6" spans="2:65">
      <c r="B6" s="11" t="s">
        <v>454</v>
      </c>
      <c r="C6" s="39">
        <v>0.4</v>
      </c>
      <c r="E6" s="11" t="s">
        <v>479</v>
      </c>
      <c r="F6" s="39">
        <v>0.4</v>
      </c>
      <c r="H6" s="39">
        <v>0.2</v>
      </c>
      <c r="I6" s="39">
        <v>0.4</v>
      </c>
      <c r="J6" s="18" t="str">
        <f>CONCATENATE(H6,I6)</f>
        <v>0,20,4</v>
      </c>
      <c r="K6" s="42" t="s">
        <v>480</v>
      </c>
      <c r="M6" s="11" t="s">
        <v>1377</v>
      </c>
      <c r="O6" s="11" t="s">
        <v>464</v>
      </c>
      <c r="Q6" s="11" t="s">
        <v>226</v>
      </c>
      <c r="R6" s="39">
        <v>0.15</v>
      </c>
      <c r="T6" t="s">
        <v>451</v>
      </c>
      <c r="U6" t="s">
        <v>540</v>
      </c>
      <c r="V6" t="s">
        <v>739</v>
      </c>
      <c r="Y6" s="11" t="s">
        <v>97</v>
      </c>
      <c r="AA6" s="11" t="s">
        <v>94</v>
      </c>
      <c r="AC6" s="11">
        <v>2</v>
      </c>
      <c r="AD6" s="11" t="s">
        <v>1367</v>
      </c>
      <c r="AF6" s="11" t="s">
        <v>473</v>
      </c>
      <c r="AH6" s="11" t="str">
        <f t="shared" ref="AH6:AH13" si="0">CONCATENATE(AH16,"+",AI16)</f>
        <v xml:space="preserve">Fuerte+Moderado </v>
      </c>
      <c r="AI6" s="11" t="s">
        <v>473</v>
      </c>
      <c r="AJ6" s="11">
        <v>50</v>
      </c>
      <c r="AL6" s="11" t="s">
        <v>1378</v>
      </c>
      <c r="AM6" s="11" t="s">
        <v>1379</v>
      </c>
      <c r="AN6" s="11" t="s">
        <v>1380</v>
      </c>
      <c r="AO6" s="11" t="s">
        <v>1381</v>
      </c>
      <c r="AP6" s="11" t="s">
        <v>1382</v>
      </c>
      <c r="AQ6" s="11" t="s">
        <v>1383</v>
      </c>
      <c r="AR6" s="11" t="s">
        <v>1384</v>
      </c>
      <c r="AT6" s="11" t="s">
        <v>1378</v>
      </c>
      <c r="AU6" s="11">
        <v>0</v>
      </c>
      <c r="AW6" s="20">
        <v>2</v>
      </c>
      <c r="AX6" s="10" t="s">
        <v>129</v>
      </c>
      <c r="AZ6" s="11" t="s">
        <v>63</v>
      </c>
      <c r="BA6" s="11">
        <v>5</v>
      </c>
      <c r="BB6" s="11">
        <v>0</v>
      </c>
      <c r="BF6" t="s">
        <v>1385</v>
      </c>
      <c r="BK6" t="s">
        <v>1386</v>
      </c>
    </row>
    <row r="7" spans="2:65">
      <c r="B7" s="11" t="s">
        <v>472</v>
      </c>
      <c r="C7" s="39">
        <v>0.6</v>
      </c>
      <c r="E7" s="11" t="s">
        <v>473</v>
      </c>
      <c r="F7" s="39">
        <v>0.6</v>
      </c>
      <c r="H7" s="39">
        <v>0.2</v>
      </c>
      <c r="I7" s="39">
        <v>0.6</v>
      </c>
      <c r="J7" s="18" t="str">
        <f>CONCATENATE(H7,I7)</f>
        <v>0,20,6</v>
      </c>
      <c r="K7" s="43" t="s">
        <v>474</v>
      </c>
      <c r="M7" s="11" t="s">
        <v>1387</v>
      </c>
      <c r="O7" s="11" t="s">
        <v>1388</v>
      </c>
      <c r="Q7" s="11" t="s">
        <v>710</v>
      </c>
      <c r="R7" s="39">
        <v>0.1</v>
      </c>
      <c r="Y7" s="11" t="s">
        <v>808</v>
      </c>
      <c r="AA7" s="11" t="s">
        <v>1389</v>
      </c>
      <c r="AC7" s="11">
        <v>3</v>
      </c>
      <c r="AD7" s="11" t="s">
        <v>1367</v>
      </c>
      <c r="AF7" s="11" t="s">
        <v>1390</v>
      </c>
      <c r="AH7" s="11" t="str">
        <f t="shared" si="0"/>
        <v xml:space="preserve">Fuerte+Débil </v>
      </c>
      <c r="AI7" s="11" t="s">
        <v>1390</v>
      </c>
      <c r="AJ7" s="11">
        <v>0</v>
      </c>
      <c r="AO7" s="11" t="s">
        <v>1391</v>
      </c>
      <c r="AR7" s="11" t="s">
        <v>1392</v>
      </c>
      <c r="AT7" s="11" t="s">
        <v>1370</v>
      </c>
      <c r="AU7" s="11">
        <v>15</v>
      </c>
      <c r="AW7" s="20">
        <v>3</v>
      </c>
      <c r="AX7" s="10" t="s">
        <v>87</v>
      </c>
      <c r="AZ7" s="11" t="s">
        <v>64</v>
      </c>
      <c r="BA7" s="11">
        <v>15</v>
      </c>
      <c r="BB7" s="11">
        <v>0</v>
      </c>
      <c r="BF7" t="s">
        <v>471</v>
      </c>
    </row>
    <row r="8" spans="2:65">
      <c r="B8" s="11" t="s">
        <v>446</v>
      </c>
      <c r="C8" s="39">
        <v>0.8</v>
      </c>
      <c r="E8" s="11" t="s">
        <v>447</v>
      </c>
      <c r="F8" s="39">
        <v>0.8</v>
      </c>
      <c r="H8" s="39">
        <v>0.2</v>
      </c>
      <c r="I8" s="39">
        <v>0.8</v>
      </c>
      <c r="J8" s="18" t="str">
        <f>CONCATENATE(H8,I8)</f>
        <v>0,20,8</v>
      </c>
      <c r="K8" s="21" t="s">
        <v>455</v>
      </c>
      <c r="M8" s="11" t="s">
        <v>1393</v>
      </c>
      <c r="O8" s="11" t="s">
        <v>1082</v>
      </c>
      <c r="Y8" s="11" t="s">
        <v>355</v>
      </c>
      <c r="AC8" s="11">
        <v>4</v>
      </c>
      <c r="AD8" s="11" t="s">
        <v>1367</v>
      </c>
      <c r="AH8" s="11" t="str">
        <f t="shared" si="0"/>
        <v xml:space="preserve">Moderado+Fuerte </v>
      </c>
      <c r="AI8" s="11" t="s">
        <v>473</v>
      </c>
      <c r="AJ8" s="11">
        <v>50</v>
      </c>
      <c r="AT8" s="11" t="s">
        <v>1379</v>
      </c>
      <c r="AU8" s="11">
        <v>0</v>
      </c>
      <c r="AW8" s="20">
        <v>4</v>
      </c>
      <c r="AX8" s="10" t="s">
        <v>1394</v>
      </c>
      <c r="AZ8" s="11" t="s">
        <v>65</v>
      </c>
      <c r="BA8" s="11">
        <v>10</v>
      </c>
      <c r="BB8" s="11">
        <v>0</v>
      </c>
      <c r="BF8" t="s">
        <v>1395</v>
      </c>
    </row>
    <row r="9" spans="2:65">
      <c r="B9" s="11" t="s">
        <v>1396</v>
      </c>
      <c r="C9" s="39">
        <v>1</v>
      </c>
      <c r="E9" s="11" t="s">
        <v>537</v>
      </c>
      <c r="F9" s="39">
        <v>1</v>
      </c>
      <c r="H9" s="39">
        <v>0.2</v>
      </c>
      <c r="I9" s="39">
        <v>1</v>
      </c>
      <c r="J9" s="18" t="str">
        <f>CONCATENATE(H9,I9)</f>
        <v>0,21</v>
      </c>
      <c r="K9" s="44" t="s">
        <v>89</v>
      </c>
      <c r="M9" s="11" t="s">
        <v>1397</v>
      </c>
      <c r="O9" s="11" t="s">
        <v>161</v>
      </c>
      <c r="Q9" s="35" t="s">
        <v>1398</v>
      </c>
      <c r="R9" s="35"/>
      <c r="AC9" s="11">
        <v>5</v>
      </c>
      <c r="AD9" s="11" t="s">
        <v>1367</v>
      </c>
      <c r="AH9" s="11" t="str">
        <f t="shared" si="0"/>
        <v xml:space="preserve">Moderado+Moderado </v>
      </c>
      <c r="AI9" s="11" t="s">
        <v>473</v>
      </c>
      <c r="AJ9" s="11">
        <v>50</v>
      </c>
      <c r="AT9" s="11" t="s">
        <v>1371</v>
      </c>
      <c r="AU9" s="11">
        <v>15</v>
      </c>
      <c r="AW9" s="20">
        <v>5</v>
      </c>
      <c r="AX9" s="10" t="s">
        <v>1399</v>
      </c>
      <c r="AZ9" s="11" t="s">
        <v>66</v>
      </c>
      <c r="BA9" s="11">
        <v>15</v>
      </c>
      <c r="BB9" s="11">
        <v>0</v>
      </c>
      <c r="BF9" t="s">
        <v>716</v>
      </c>
    </row>
    <row r="10" spans="2:65">
      <c r="H10" s="39">
        <v>0.4</v>
      </c>
      <c r="I10" s="39">
        <v>0.2</v>
      </c>
      <c r="J10" s="18" t="str">
        <f t="shared" ref="J10:J29" si="1">CONCATENATE(H10,I10)</f>
        <v>0,40,2</v>
      </c>
      <c r="K10" s="19" t="s">
        <v>480</v>
      </c>
      <c r="M10" s="11" t="s">
        <v>1400</v>
      </c>
      <c r="O10" s="11" t="s">
        <v>117</v>
      </c>
      <c r="Q10" s="11" t="s">
        <v>92</v>
      </c>
      <c r="R10" s="39">
        <v>0.25</v>
      </c>
      <c r="Y10" s="35" t="s">
        <v>1401</v>
      </c>
      <c r="AC10" s="11">
        <v>6</v>
      </c>
      <c r="AD10" s="11" t="s">
        <v>153</v>
      </c>
      <c r="AH10" s="11" t="str">
        <f t="shared" si="0"/>
        <v xml:space="preserve">Moderado+Débil </v>
      </c>
      <c r="AI10" s="11" t="s">
        <v>1390</v>
      </c>
      <c r="AJ10" s="11">
        <v>0</v>
      </c>
      <c r="AT10" s="11" t="s">
        <v>1380</v>
      </c>
      <c r="AU10" s="11">
        <v>0</v>
      </c>
      <c r="AZ10" s="11" t="s">
        <v>67</v>
      </c>
      <c r="BA10" s="11">
        <v>10</v>
      </c>
      <c r="BB10" s="11">
        <v>0</v>
      </c>
      <c r="BF10" t="s">
        <v>1402</v>
      </c>
    </row>
    <row r="11" spans="2:65" ht="30">
      <c r="H11" s="39">
        <v>0.4</v>
      </c>
      <c r="I11" s="39">
        <v>0.4</v>
      </c>
      <c r="J11" s="18" t="str">
        <f t="shared" si="1"/>
        <v>0,40,4</v>
      </c>
      <c r="K11" s="43" t="s">
        <v>474</v>
      </c>
      <c r="M11" s="11" t="s">
        <v>1403</v>
      </c>
      <c r="O11" s="11" t="s">
        <v>1404</v>
      </c>
      <c r="Q11" s="11" t="s">
        <v>565</v>
      </c>
      <c r="R11" s="39">
        <v>0.15</v>
      </c>
      <c r="Y11" s="11" t="s">
        <v>97</v>
      </c>
      <c r="AC11" s="11">
        <v>7</v>
      </c>
      <c r="AD11" s="11" t="s">
        <v>153</v>
      </c>
      <c r="AH11" s="11" t="str">
        <f t="shared" si="0"/>
        <v xml:space="preserve">Débil+Fuerte </v>
      </c>
      <c r="AI11" s="11" t="s">
        <v>1390</v>
      </c>
      <c r="AJ11" s="11">
        <v>0</v>
      </c>
      <c r="AT11" s="11" t="s">
        <v>1372</v>
      </c>
      <c r="AU11" s="11">
        <v>15</v>
      </c>
      <c r="AZ11" s="22" t="s">
        <v>1405</v>
      </c>
      <c r="BA11" s="11">
        <v>30</v>
      </c>
      <c r="BB11" s="11">
        <v>0</v>
      </c>
    </row>
    <row r="12" spans="2:65">
      <c r="H12" s="39">
        <v>0.4</v>
      </c>
      <c r="I12" s="39">
        <v>0.6</v>
      </c>
      <c r="J12" s="18" t="str">
        <f t="shared" si="1"/>
        <v>0,40,6</v>
      </c>
      <c r="K12" s="43" t="s">
        <v>474</v>
      </c>
      <c r="M12" s="11" t="s">
        <v>1406</v>
      </c>
      <c r="O12" s="11" t="s">
        <v>1407</v>
      </c>
      <c r="Q12" s="11"/>
      <c r="R12" s="11"/>
      <c r="Y12" s="11" t="s">
        <v>1408</v>
      </c>
      <c r="AC12" s="11">
        <v>8</v>
      </c>
      <c r="AD12" s="11" t="s">
        <v>153</v>
      </c>
      <c r="AH12" s="11" t="str">
        <f t="shared" si="0"/>
        <v xml:space="preserve">Débil+Moderado </v>
      </c>
      <c r="AI12" s="11" t="s">
        <v>1390</v>
      </c>
      <c r="AJ12" s="11">
        <v>0</v>
      </c>
      <c r="AT12" s="11" t="s">
        <v>1381</v>
      </c>
      <c r="AU12" s="11">
        <v>10</v>
      </c>
    </row>
    <row r="13" spans="2:65">
      <c r="B13" t="s">
        <v>1409</v>
      </c>
      <c r="H13" s="39">
        <v>0.4</v>
      </c>
      <c r="I13" s="39">
        <v>0.8</v>
      </c>
      <c r="J13" s="18" t="str">
        <f t="shared" si="1"/>
        <v>0,40,8</v>
      </c>
      <c r="K13" s="21" t="s">
        <v>110</v>
      </c>
      <c r="M13" s="11" t="s">
        <v>83</v>
      </c>
      <c r="O13" s="11" t="s">
        <v>170</v>
      </c>
      <c r="Q13" s="11"/>
      <c r="AC13" s="11">
        <v>9</v>
      </c>
      <c r="AD13" s="11" t="s">
        <v>153</v>
      </c>
      <c r="AH13" s="11" t="str">
        <f t="shared" si="0"/>
        <v xml:space="preserve">Débil+Débil </v>
      </c>
      <c r="AI13" s="11" t="s">
        <v>1390</v>
      </c>
      <c r="AJ13" s="11">
        <v>0</v>
      </c>
      <c r="AT13" s="11" t="s">
        <v>1391</v>
      </c>
      <c r="AU13" s="11">
        <v>0</v>
      </c>
    </row>
    <row r="14" spans="2:65">
      <c r="B14" t="s">
        <v>130</v>
      </c>
      <c r="E14" s="449" t="s">
        <v>1328</v>
      </c>
      <c r="F14" s="450"/>
      <c r="H14" s="39">
        <v>0.4</v>
      </c>
      <c r="I14" s="39">
        <v>1</v>
      </c>
      <c r="J14" s="18" t="str">
        <f t="shared" si="1"/>
        <v>0,41</v>
      </c>
      <c r="K14" s="19" t="s">
        <v>89</v>
      </c>
      <c r="M14" s="11" t="s">
        <v>1410</v>
      </c>
      <c r="O14" s="11" t="s">
        <v>345</v>
      </c>
      <c r="AC14" s="11">
        <v>10</v>
      </c>
      <c r="AD14" s="11" t="s">
        <v>153</v>
      </c>
      <c r="AK14" s="35" t="s">
        <v>1351</v>
      </c>
      <c r="AL14" s="35" t="s">
        <v>1352</v>
      </c>
      <c r="AM14" s="35" t="s">
        <v>1353</v>
      </c>
      <c r="AT14" s="11" t="s">
        <v>1373</v>
      </c>
      <c r="AU14" s="11">
        <v>15</v>
      </c>
      <c r="BC14">
        <v>10</v>
      </c>
      <c r="BD14">
        <v>15</v>
      </c>
      <c r="BE14">
        <v>5</v>
      </c>
      <c r="BF14">
        <v>30</v>
      </c>
    </row>
    <row r="15" spans="2:65">
      <c r="B15" t="s">
        <v>267</v>
      </c>
      <c r="E15" s="35" t="s">
        <v>1339</v>
      </c>
      <c r="F15" s="35" t="s">
        <v>1338</v>
      </c>
      <c r="H15" s="39">
        <v>0.6</v>
      </c>
      <c r="I15" s="39">
        <v>0.2</v>
      </c>
      <c r="J15" s="18" t="str">
        <f t="shared" si="1"/>
        <v>0,60,2</v>
      </c>
      <c r="K15" s="19" t="s">
        <v>474</v>
      </c>
      <c r="M15" s="23" t="s">
        <v>1411</v>
      </c>
      <c r="O15" s="11" t="s">
        <v>307</v>
      </c>
      <c r="AC15" s="11">
        <v>11</v>
      </c>
      <c r="AD15" s="11" t="s">
        <v>153</v>
      </c>
      <c r="AH15" s="11" t="s">
        <v>1412</v>
      </c>
      <c r="AI15" s="11" t="s">
        <v>1368</v>
      </c>
      <c r="AJ15" s="11" t="s">
        <v>1412</v>
      </c>
      <c r="AK15" s="11" t="str">
        <f>CONCATENATE(AH15,"+",AI15)</f>
        <v xml:space="preserve">Fuerte+Fuerte </v>
      </c>
      <c r="AL15" s="11" t="s">
        <v>1412</v>
      </c>
      <c r="AM15" s="11">
        <v>100</v>
      </c>
      <c r="AT15" s="11" t="s">
        <v>1382</v>
      </c>
      <c r="AU15" s="11">
        <v>0</v>
      </c>
      <c r="AZ15" t="s">
        <v>1413</v>
      </c>
      <c r="BA15" t="s">
        <v>1414</v>
      </c>
      <c r="BC15">
        <v>0</v>
      </c>
      <c r="BD15">
        <v>0</v>
      </c>
      <c r="BE15">
        <v>0</v>
      </c>
      <c r="BF15">
        <v>0</v>
      </c>
    </row>
    <row r="16" spans="2:65">
      <c r="B16" t="s">
        <v>806</v>
      </c>
      <c r="E16" s="39">
        <v>0.2</v>
      </c>
      <c r="F16" s="11" t="s">
        <v>514</v>
      </c>
      <c r="H16" s="39">
        <v>0.6</v>
      </c>
      <c r="I16" s="39">
        <v>0.4</v>
      </c>
      <c r="J16" s="18" t="str">
        <f t="shared" si="1"/>
        <v>0,60,4</v>
      </c>
      <c r="K16" s="19" t="s">
        <v>474</v>
      </c>
      <c r="O16" s="11" t="s">
        <v>216</v>
      </c>
      <c r="Y16" s="35" t="s">
        <v>1415</v>
      </c>
      <c r="AC16" s="11">
        <v>12</v>
      </c>
      <c r="AD16" s="11" t="s">
        <v>1416</v>
      </c>
      <c r="AH16" s="11" t="s">
        <v>1412</v>
      </c>
      <c r="AI16" s="11" t="s">
        <v>473</v>
      </c>
      <c r="AJ16" s="11" t="s">
        <v>473</v>
      </c>
      <c r="AK16" s="11" t="str">
        <f t="shared" ref="AK16:AK23" si="2">CONCATENATE(AH16,"+",AI16)</f>
        <v xml:space="preserve">Fuerte+Moderado </v>
      </c>
      <c r="AL16" s="11" t="s">
        <v>473</v>
      </c>
      <c r="AM16" s="11">
        <v>50</v>
      </c>
      <c r="AT16" s="11" t="s">
        <v>1374</v>
      </c>
      <c r="AU16" s="11">
        <v>15</v>
      </c>
      <c r="AZ16" t="s">
        <v>1417</v>
      </c>
      <c r="BA16">
        <v>0</v>
      </c>
    </row>
    <row r="17" spans="2:53">
      <c r="B17" t="s">
        <v>829</v>
      </c>
      <c r="E17" s="39">
        <v>0.4</v>
      </c>
      <c r="F17" s="11" t="s">
        <v>454</v>
      </c>
      <c r="H17" s="39">
        <v>0.6</v>
      </c>
      <c r="I17" s="39">
        <v>0.6</v>
      </c>
      <c r="J17" s="18" t="str">
        <f t="shared" si="1"/>
        <v>0,60,6</v>
      </c>
      <c r="K17" s="19" t="s">
        <v>474</v>
      </c>
      <c r="O17" s="11" t="s">
        <v>333</v>
      </c>
      <c r="Y17" s="11" t="s">
        <v>444</v>
      </c>
      <c r="AC17" s="11">
        <v>13</v>
      </c>
      <c r="AD17" s="11" t="s">
        <v>1416</v>
      </c>
      <c r="AH17" s="11" t="s">
        <v>1412</v>
      </c>
      <c r="AI17" s="11" t="s">
        <v>1390</v>
      </c>
      <c r="AJ17" s="11" t="s">
        <v>1390</v>
      </c>
      <c r="AK17" s="11" t="str">
        <f t="shared" si="2"/>
        <v xml:space="preserve">Fuerte+Débil </v>
      </c>
      <c r="AL17" s="11" t="s">
        <v>1390</v>
      </c>
      <c r="AM17" s="11">
        <v>0</v>
      </c>
      <c r="AT17" s="11" t="s">
        <v>1383</v>
      </c>
      <c r="AU17" s="11">
        <v>0</v>
      </c>
      <c r="AZ17" t="s">
        <v>1418</v>
      </c>
      <c r="BA17">
        <v>1</v>
      </c>
    </row>
    <row r="18" spans="2:53">
      <c r="B18" t="s">
        <v>195</v>
      </c>
      <c r="E18" s="39">
        <v>0.6</v>
      </c>
      <c r="F18" s="11" t="s">
        <v>472</v>
      </c>
      <c r="H18" s="39">
        <v>0.6</v>
      </c>
      <c r="I18" s="39">
        <v>0.8</v>
      </c>
      <c r="J18" s="18" t="str">
        <f t="shared" si="1"/>
        <v>0,60,8</v>
      </c>
      <c r="K18" s="19" t="s">
        <v>455</v>
      </c>
      <c r="O18" s="11" t="s">
        <v>295</v>
      </c>
      <c r="Y18" s="11" t="s">
        <v>622</v>
      </c>
      <c r="AC18" s="11">
        <v>14</v>
      </c>
      <c r="AD18" s="11" t="s">
        <v>1416</v>
      </c>
      <c r="AH18" s="11" t="s">
        <v>1419</v>
      </c>
      <c r="AI18" s="11" t="s">
        <v>1368</v>
      </c>
      <c r="AJ18" s="11" t="s">
        <v>473</v>
      </c>
      <c r="AK18" s="11" t="str">
        <f t="shared" si="2"/>
        <v xml:space="preserve">Moderado+Fuerte </v>
      </c>
      <c r="AL18" s="11" t="s">
        <v>473</v>
      </c>
      <c r="AM18" s="11">
        <v>50</v>
      </c>
      <c r="AT18" s="11" t="s">
        <v>1375</v>
      </c>
      <c r="AU18" s="11">
        <v>10</v>
      </c>
      <c r="AZ18" t="s">
        <v>1420</v>
      </c>
      <c r="BA18">
        <v>2</v>
      </c>
    </row>
    <row r="19" spans="2:53">
      <c r="B19" t="s">
        <v>227</v>
      </c>
      <c r="E19" s="39">
        <v>0.8</v>
      </c>
      <c r="F19" s="11" t="s">
        <v>1421</v>
      </c>
      <c r="H19" s="39">
        <v>0.6</v>
      </c>
      <c r="I19" s="39">
        <v>1</v>
      </c>
      <c r="J19" s="18" t="str">
        <f t="shared" si="1"/>
        <v>0,61</v>
      </c>
      <c r="K19" s="19" t="s">
        <v>89</v>
      </c>
      <c r="O19" s="11" t="s">
        <v>271</v>
      </c>
      <c r="Y19" s="11"/>
      <c r="AC19" s="11">
        <v>15</v>
      </c>
      <c r="AD19" s="11" t="s">
        <v>1416</v>
      </c>
      <c r="AH19" s="11" t="s">
        <v>1419</v>
      </c>
      <c r="AI19" s="11" t="s">
        <v>473</v>
      </c>
      <c r="AJ19" s="11" t="s">
        <v>473</v>
      </c>
      <c r="AK19" s="11" t="str">
        <f t="shared" si="2"/>
        <v xml:space="preserve">Moderado+Moderado </v>
      </c>
      <c r="AL19" s="11" t="s">
        <v>473</v>
      </c>
      <c r="AM19" s="11">
        <v>50</v>
      </c>
      <c r="AT19" s="11" t="s">
        <v>1384</v>
      </c>
      <c r="AU19" s="11">
        <v>5</v>
      </c>
    </row>
    <row r="20" spans="2:53">
      <c r="B20" t="s">
        <v>1422</v>
      </c>
      <c r="E20" s="39">
        <v>1</v>
      </c>
      <c r="F20" s="11" t="s">
        <v>1423</v>
      </c>
      <c r="H20" s="39">
        <v>0.8</v>
      </c>
      <c r="I20" s="39">
        <v>0.2</v>
      </c>
      <c r="J20" s="18" t="str">
        <f t="shared" si="1"/>
        <v>0,80,2</v>
      </c>
      <c r="K20" s="19" t="s">
        <v>474</v>
      </c>
      <c r="O20" s="11" t="s">
        <v>247</v>
      </c>
      <c r="Y20" s="11"/>
      <c r="AC20" s="11">
        <v>16</v>
      </c>
      <c r="AD20" s="11" t="s">
        <v>1416</v>
      </c>
      <c r="AH20" s="11" t="s">
        <v>1419</v>
      </c>
      <c r="AI20" s="11" t="s">
        <v>1390</v>
      </c>
      <c r="AJ20" s="11" t="s">
        <v>1390</v>
      </c>
      <c r="AK20" s="11" t="str">
        <f t="shared" si="2"/>
        <v xml:space="preserve">Moderado+Débil </v>
      </c>
      <c r="AL20" s="11" t="s">
        <v>1390</v>
      </c>
      <c r="AM20" s="11">
        <v>0</v>
      </c>
      <c r="AT20" s="11" t="s">
        <v>1392</v>
      </c>
      <c r="AU20" s="11">
        <v>0</v>
      </c>
    </row>
    <row r="21" spans="2:53">
      <c r="B21" t="s">
        <v>236</v>
      </c>
      <c r="H21" s="39">
        <v>0.8</v>
      </c>
      <c r="I21" s="39">
        <v>0.4</v>
      </c>
      <c r="J21" s="18" t="str">
        <f t="shared" si="1"/>
        <v>0,80,4</v>
      </c>
      <c r="K21" s="19" t="s">
        <v>474</v>
      </c>
      <c r="O21" s="11" t="s">
        <v>1424</v>
      </c>
      <c r="Y21" s="11"/>
      <c r="AC21" s="11">
        <v>17</v>
      </c>
      <c r="AD21" s="11" t="s">
        <v>1416</v>
      </c>
      <c r="AH21" s="11" t="s">
        <v>1425</v>
      </c>
      <c r="AI21" s="11" t="s">
        <v>1368</v>
      </c>
      <c r="AJ21" s="11" t="s">
        <v>1390</v>
      </c>
      <c r="AK21" s="11" t="str">
        <f t="shared" si="2"/>
        <v xml:space="preserve">Débil+Fuerte </v>
      </c>
      <c r="AL21" s="11" t="s">
        <v>1390</v>
      </c>
      <c r="AM21" s="11">
        <v>0</v>
      </c>
      <c r="AT21" s="1"/>
      <c r="AU21" s="1"/>
    </row>
    <row r="22" spans="2:53">
      <c r="B22" t="s">
        <v>98</v>
      </c>
      <c r="H22" s="39">
        <v>0.8</v>
      </c>
      <c r="I22" s="39">
        <v>0.6</v>
      </c>
      <c r="J22" s="18" t="str">
        <f t="shared" si="1"/>
        <v>0,80,6</v>
      </c>
      <c r="K22" s="21" t="s">
        <v>110</v>
      </c>
      <c r="O22" s="11" t="s">
        <v>1426</v>
      </c>
      <c r="AC22" s="11">
        <v>18</v>
      </c>
      <c r="AD22" s="11" t="s">
        <v>1416</v>
      </c>
      <c r="AH22" s="11" t="s">
        <v>1425</v>
      </c>
      <c r="AI22" s="11" t="s">
        <v>473</v>
      </c>
      <c r="AJ22" s="11" t="s">
        <v>1390</v>
      </c>
      <c r="AK22" s="11" t="str">
        <f t="shared" si="2"/>
        <v xml:space="preserve">Débil+Moderado </v>
      </c>
      <c r="AL22" s="11" t="s">
        <v>1390</v>
      </c>
      <c r="AM22" s="11">
        <v>0</v>
      </c>
      <c r="AT22" s="1"/>
      <c r="AU22" s="1"/>
    </row>
    <row r="23" spans="2:53">
      <c r="H23" s="39">
        <v>0.8</v>
      </c>
      <c r="I23" s="39">
        <v>0.8</v>
      </c>
      <c r="J23" s="18" t="str">
        <f t="shared" si="1"/>
        <v>0,80,8</v>
      </c>
      <c r="K23" s="19" t="s">
        <v>110</v>
      </c>
      <c r="O23" s="11" t="s">
        <v>1427</v>
      </c>
      <c r="AC23" s="11">
        <v>19</v>
      </c>
      <c r="AD23" s="11" t="s">
        <v>1416</v>
      </c>
      <c r="AH23" s="11" t="s">
        <v>1425</v>
      </c>
      <c r="AI23" s="11" t="s">
        <v>1390</v>
      </c>
      <c r="AJ23" s="11" t="s">
        <v>1390</v>
      </c>
      <c r="AK23" s="11" t="str">
        <f t="shared" si="2"/>
        <v xml:space="preserve">Débil+Débil </v>
      </c>
      <c r="AL23" s="11" t="s">
        <v>1390</v>
      </c>
      <c r="AM23" s="11">
        <v>0</v>
      </c>
    </row>
    <row r="24" spans="2:53">
      <c r="B24" s="449" t="s">
        <v>1428</v>
      </c>
      <c r="C24" s="450"/>
      <c r="E24" s="449" t="s">
        <v>1329</v>
      </c>
      <c r="F24" s="450"/>
      <c r="H24" s="39">
        <v>0.8</v>
      </c>
      <c r="I24" s="39">
        <v>1</v>
      </c>
      <c r="J24" s="18" t="str">
        <f t="shared" si="1"/>
        <v>0,81</v>
      </c>
      <c r="K24" s="19" t="s">
        <v>89</v>
      </c>
      <c r="O24" s="11" t="s">
        <v>1429</v>
      </c>
    </row>
    <row r="25" spans="2:53">
      <c r="B25" s="35" t="s">
        <v>1338</v>
      </c>
      <c r="C25" s="35" t="s">
        <v>1339</v>
      </c>
      <c r="E25" s="35" t="s">
        <v>1338</v>
      </c>
      <c r="F25" s="35" t="s">
        <v>1339</v>
      </c>
      <c r="H25" s="39">
        <v>1</v>
      </c>
      <c r="I25" s="39">
        <v>0.2</v>
      </c>
      <c r="J25" s="18" t="str">
        <f t="shared" si="1"/>
        <v>10,2</v>
      </c>
      <c r="K25" s="21" t="s">
        <v>110</v>
      </c>
      <c r="O25" s="11" t="s">
        <v>1430</v>
      </c>
    </row>
    <row r="26" spans="2:53">
      <c r="B26" s="11" t="s">
        <v>109</v>
      </c>
      <c r="C26" s="11">
        <v>1</v>
      </c>
      <c r="E26" s="11" t="s">
        <v>1431</v>
      </c>
      <c r="F26" s="11">
        <v>1</v>
      </c>
      <c r="H26" s="39">
        <v>1</v>
      </c>
      <c r="I26" s="39">
        <v>0.4</v>
      </c>
      <c r="J26" s="18" t="str">
        <f t="shared" si="1"/>
        <v>10,4</v>
      </c>
      <c r="K26" s="21" t="s">
        <v>110</v>
      </c>
      <c r="O26" s="11" t="s">
        <v>1432</v>
      </c>
    </row>
    <row r="27" spans="2:53">
      <c r="B27" s="11" t="s">
        <v>129</v>
      </c>
      <c r="C27" s="11">
        <v>2</v>
      </c>
      <c r="E27" s="11" t="s">
        <v>1433</v>
      </c>
      <c r="F27" s="11">
        <v>2</v>
      </c>
      <c r="H27" s="39">
        <v>1</v>
      </c>
      <c r="I27" s="39">
        <v>0.6</v>
      </c>
      <c r="J27" s="18" t="str">
        <f t="shared" si="1"/>
        <v>10,6</v>
      </c>
      <c r="K27" s="21" t="s">
        <v>455</v>
      </c>
      <c r="O27" s="22" t="s">
        <v>1434</v>
      </c>
    </row>
    <row r="28" spans="2:53">
      <c r="B28" s="121" t="s">
        <v>87</v>
      </c>
      <c r="C28" s="11">
        <v>3</v>
      </c>
      <c r="E28" s="11" t="s">
        <v>474</v>
      </c>
      <c r="F28" s="11">
        <v>3</v>
      </c>
      <c r="H28" s="39">
        <v>1</v>
      </c>
      <c r="I28" s="39">
        <v>0.8</v>
      </c>
      <c r="J28" s="18" t="str">
        <f t="shared" si="1"/>
        <v>10,8</v>
      </c>
      <c r="K28" s="21" t="s">
        <v>110</v>
      </c>
      <c r="O28" s="23" t="s">
        <v>1435</v>
      </c>
    </row>
    <row r="29" spans="2:53">
      <c r="B29" s="121" t="s">
        <v>125</v>
      </c>
      <c r="C29" s="11">
        <v>4</v>
      </c>
      <c r="E29" s="11" t="s">
        <v>153</v>
      </c>
      <c r="F29" s="11">
        <v>4</v>
      </c>
      <c r="H29" s="39">
        <v>1</v>
      </c>
      <c r="I29" s="39">
        <v>1</v>
      </c>
      <c r="J29" s="18" t="str">
        <f t="shared" si="1"/>
        <v>11</v>
      </c>
      <c r="K29" s="19" t="s">
        <v>89</v>
      </c>
    </row>
    <row r="30" spans="2:53">
      <c r="B30" s="11" t="s">
        <v>1399</v>
      </c>
      <c r="C30" s="11">
        <v>5</v>
      </c>
      <c r="E30" s="11" t="s">
        <v>88</v>
      </c>
      <c r="F30" s="11">
        <v>5</v>
      </c>
    </row>
    <row r="31" spans="2:53" ht="15.75" thickBot="1"/>
    <row r="32" spans="2:53" ht="24" thickBot="1">
      <c r="H32" s="24">
        <v>51</v>
      </c>
      <c r="I32" s="24">
        <v>52</v>
      </c>
      <c r="J32" s="25">
        <v>53</v>
      </c>
      <c r="K32" s="25">
        <v>54</v>
      </c>
      <c r="L32" s="25">
        <v>55</v>
      </c>
    </row>
    <row r="33" spans="2:15" ht="24.75" thickTop="1" thickBot="1">
      <c r="H33" s="26">
        <v>41</v>
      </c>
      <c r="I33" s="24">
        <v>42</v>
      </c>
      <c r="J33" s="24">
        <v>43</v>
      </c>
      <c r="K33" s="27">
        <v>44</v>
      </c>
      <c r="L33" s="27">
        <v>45</v>
      </c>
    </row>
    <row r="34" spans="2:15" ht="24" thickBot="1">
      <c r="H34" s="28">
        <v>31</v>
      </c>
      <c r="I34" s="29">
        <v>32</v>
      </c>
      <c r="J34" s="24">
        <v>33</v>
      </c>
      <c r="K34" s="30">
        <v>34</v>
      </c>
      <c r="L34" s="30">
        <v>35</v>
      </c>
    </row>
    <row r="35" spans="2:15" ht="24" thickBot="1">
      <c r="H35" s="28">
        <v>21</v>
      </c>
      <c r="I35" s="28">
        <v>22</v>
      </c>
      <c r="J35" s="29">
        <v>23</v>
      </c>
      <c r="K35" s="24">
        <v>24</v>
      </c>
      <c r="L35" s="30">
        <v>25</v>
      </c>
      <c r="O35" s="35" t="s">
        <v>1436</v>
      </c>
    </row>
    <row r="36" spans="2:15" ht="24" thickBot="1">
      <c r="H36" s="28">
        <v>11</v>
      </c>
      <c r="I36" s="28">
        <v>12</v>
      </c>
      <c r="J36" s="29">
        <v>13</v>
      </c>
      <c r="K36" s="24">
        <v>14</v>
      </c>
      <c r="L36" s="30">
        <v>15</v>
      </c>
      <c r="O36" s="11" t="s">
        <v>1437</v>
      </c>
    </row>
    <row r="37" spans="2:15">
      <c r="H37" s="1"/>
      <c r="I37" s="1"/>
      <c r="J37" s="1"/>
      <c r="K37" s="1"/>
      <c r="O37" s="11" t="s">
        <v>1438</v>
      </c>
    </row>
    <row r="38" spans="2:15">
      <c r="H38" s="1"/>
      <c r="I38" s="1"/>
      <c r="J38" s="1"/>
      <c r="K38" s="14"/>
      <c r="L38" s="19" t="s">
        <v>480</v>
      </c>
      <c r="O38" s="11" t="s">
        <v>1439</v>
      </c>
    </row>
    <row r="39" spans="2:15">
      <c r="H39" s="1"/>
      <c r="I39" s="1"/>
      <c r="J39" s="1"/>
      <c r="K39" s="13"/>
      <c r="L39" s="19" t="s">
        <v>474</v>
      </c>
      <c r="O39" s="11" t="s">
        <v>1440</v>
      </c>
    </row>
    <row r="40" spans="2:15" ht="23.25">
      <c r="H40" s="1"/>
      <c r="I40" s="1"/>
      <c r="J40" s="1"/>
      <c r="K40" s="24"/>
      <c r="L40" s="19" t="s">
        <v>110</v>
      </c>
      <c r="O40" s="11" t="s">
        <v>1441</v>
      </c>
    </row>
    <row r="41" spans="2:15">
      <c r="H41" s="1"/>
      <c r="I41" s="1"/>
      <c r="J41" s="1"/>
      <c r="K41" s="12"/>
      <c r="L41" s="19" t="s">
        <v>89</v>
      </c>
      <c r="O41" s="11" t="s">
        <v>1442</v>
      </c>
    </row>
    <row r="42" spans="2:15">
      <c r="H42" s="1"/>
      <c r="I42" s="1"/>
      <c r="J42" s="1"/>
      <c r="K42" s="1"/>
      <c r="O42" s="11" t="s">
        <v>1443</v>
      </c>
    </row>
    <row r="43" spans="2:15">
      <c r="H43" s="1"/>
      <c r="I43" s="1"/>
      <c r="J43" s="1"/>
      <c r="K43" s="1"/>
      <c r="O43" s="11" t="s">
        <v>1444</v>
      </c>
    </row>
    <row r="44" spans="2:15">
      <c r="H44" s="1"/>
      <c r="I44" s="1"/>
      <c r="J44" s="1"/>
      <c r="K44" s="1"/>
    </row>
    <row r="45" spans="2:15">
      <c r="H45" s="451" t="s">
        <v>1445</v>
      </c>
      <c r="I45" s="452"/>
      <c r="J45" s="452"/>
      <c r="K45" s="453"/>
    </row>
    <row r="46" spans="2:15">
      <c r="B46" s="36" t="s">
        <v>22</v>
      </c>
      <c r="C46" s="36" t="s">
        <v>1446</v>
      </c>
      <c r="D46" s="22"/>
      <c r="E46" s="22"/>
      <c r="F46" s="36" t="s">
        <v>22</v>
      </c>
      <c r="G46" s="36" t="s">
        <v>1447</v>
      </c>
      <c r="H46" s="35" t="s">
        <v>1340</v>
      </c>
      <c r="I46" s="35" t="s">
        <v>1341</v>
      </c>
      <c r="J46" s="35" t="s">
        <v>1342</v>
      </c>
      <c r="K46" s="35" t="s">
        <v>1343</v>
      </c>
    </row>
    <row r="47" spans="2:15" ht="150">
      <c r="B47" s="50" t="s">
        <v>387</v>
      </c>
      <c r="C47" s="51" t="s">
        <v>389</v>
      </c>
      <c r="D47" s="22"/>
      <c r="E47" s="22"/>
      <c r="F47" s="50" t="s">
        <v>387</v>
      </c>
      <c r="G47" s="9" t="s">
        <v>390</v>
      </c>
      <c r="H47" s="11">
        <v>1</v>
      </c>
      <c r="I47" s="11">
        <v>1</v>
      </c>
      <c r="J47" s="18" t="str">
        <f>CONCATENATE(H47,I47)</f>
        <v>11</v>
      </c>
      <c r="K47" s="19" t="s">
        <v>480</v>
      </c>
    </row>
    <row r="48" spans="2:15" ht="270">
      <c r="B48" s="50" t="s">
        <v>77</v>
      </c>
      <c r="C48" s="51" t="s">
        <v>79</v>
      </c>
      <c r="D48" s="22"/>
      <c r="E48" s="22"/>
      <c r="F48" s="50" t="s">
        <v>77</v>
      </c>
      <c r="G48" s="9" t="s">
        <v>80</v>
      </c>
      <c r="H48" s="11">
        <v>1</v>
      </c>
      <c r="I48" s="11">
        <v>2</v>
      </c>
      <c r="J48" s="18" t="str">
        <f t="shared" ref="J48:J71" si="3">CONCATENATE(H48,I48)</f>
        <v>12</v>
      </c>
      <c r="K48" s="19" t="s">
        <v>480</v>
      </c>
    </row>
    <row r="49" spans="2:11" ht="90">
      <c r="B49" s="50" t="s">
        <v>403</v>
      </c>
      <c r="C49" s="51" t="s">
        <v>405</v>
      </c>
      <c r="D49" s="22"/>
      <c r="E49" s="22"/>
      <c r="F49" s="50" t="s">
        <v>403</v>
      </c>
      <c r="G49" s="9" t="s">
        <v>80</v>
      </c>
      <c r="H49" s="11">
        <v>1</v>
      </c>
      <c r="I49" s="11">
        <v>3</v>
      </c>
      <c r="J49" s="18" t="str">
        <f t="shared" si="3"/>
        <v>13</v>
      </c>
      <c r="K49" s="19" t="s">
        <v>474</v>
      </c>
    </row>
    <row r="50" spans="2:11" ht="78.599999999999994" customHeight="1">
      <c r="B50" s="50" t="s">
        <v>1071</v>
      </c>
      <c r="C50" s="51" t="s">
        <v>1448</v>
      </c>
      <c r="D50" s="22"/>
      <c r="E50" s="22"/>
      <c r="F50" s="50" t="s">
        <v>1071</v>
      </c>
      <c r="G50" s="9" t="s">
        <v>1449</v>
      </c>
      <c r="H50" s="11">
        <v>1</v>
      </c>
      <c r="I50" s="11">
        <v>4</v>
      </c>
      <c r="J50" s="18" t="str">
        <f t="shared" si="3"/>
        <v>14</v>
      </c>
      <c r="K50" s="21" t="s">
        <v>110</v>
      </c>
    </row>
    <row r="51" spans="2:11" ht="240">
      <c r="B51" s="50" t="s">
        <v>464</v>
      </c>
      <c r="C51" s="51" t="s">
        <v>1450</v>
      </c>
      <c r="D51" s="22"/>
      <c r="E51" s="22"/>
      <c r="F51" s="50" t="s">
        <v>464</v>
      </c>
      <c r="G51" s="9" t="s">
        <v>467</v>
      </c>
      <c r="H51" s="11">
        <v>1</v>
      </c>
      <c r="I51" s="11">
        <v>5</v>
      </c>
      <c r="J51" s="18" t="str">
        <f t="shared" si="3"/>
        <v>15</v>
      </c>
      <c r="K51" s="21" t="s">
        <v>110</v>
      </c>
    </row>
    <row r="52" spans="2:11" ht="60">
      <c r="B52" s="50" t="s">
        <v>203</v>
      </c>
      <c r="C52" s="51" t="s">
        <v>1451</v>
      </c>
      <c r="D52" s="22"/>
      <c r="E52" s="22"/>
      <c r="F52" s="50" t="s">
        <v>203</v>
      </c>
      <c r="G52" s="9" t="s">
        <v>148</v>
      </c>
      <c r="H52" s="11">
        <v>2</v>
      </c>
      <c r="I52" s="11">
        <v>1</v>
      </c>
      <c r="J52" s="18" t="str">
        <f t="shared" si="3"/>
        <v>21</v>
      </c>
      <c r="K52" s="19" t="s">
        <v>480</v>
      </c>
    </row>
    <row r="53" spans="2:11" ht="360">
      <c r="B53" s="50" t="s">
        <v>101</v>
      </c>
      <c r="C53" s="51" t="s">
        <v>103</v>
      </c>
      <c r="D53" s="22"/>
      <c r="E53" s="22"/>
      <c r="F53" s="50" t="s">
        <v>101</v>
      </c>
      <c r="G53" s="9" t="s">
        <v>104</v>
      </c>
      <c r="H53" s="11">
        <v>2</v>
      </c>
      <c r="I53" s="11">
        <v>2</v>
      </c>
      <c r="J53" s="18" t="str">
        <f t="shared" si="3"/>
        <v>22</v>
      </c>
      <c r="K53" s="19" t="s">
        <v>480</v>
      </c>
    </row>
    <row r="54" spans="2:11" ht="195">
      <c r="B54" s="50" t="s">
        <v>161</v>
      </c>
      <c r="C54" s="51" t="s">
        <v>1452</v>
      </c>
      <c r="D54" s="22"/>
      <c r="E54" s="22"/>
      <c r="F54" s="50" t="s">
        <v>161</v>
      </c>
      <c r="G54" s="9" t="s">
        <v>1453</v>
      </c>
      <c r="H54" s="11">
        <v>2</v>
      </c>
      <c r="I54" s="11">
        <v>3</v>
      </c>
      <c r="J54" s="18" t="str">
        <f t="shared" si="3"/>
        <v>23</v>
      </c>
      <c r="K54" s="19" t="s">
        <v>474</v>
      </c>
    </row>
    <row r="55" spans="2:11" ht="240">
      <c r="B55" s="50" t="s">
        <v>117</v>
      </c>
      <c r="C55" s="51" t="s">
        <v>499</v>
      </c>
      <c r="D55" s="22"/>
      <c r="E55" s="22"/>
      <c r="F55" s="50" t="s">
        <v>117</v>
      </c>
      <c r="G55" s="9" t="s">
        <v>120</v>
      </c>
      <c r="H55" s="11">
        <v>2</v>
      </c>
      <c r="I55" s="11">
        <v>4</v>
      </c>
      <c r="J55" s="18" t="str">
        <f t="shared" si="3"/>
        <v>24</v>
      </c>
      <c r="K55" s="21" t="s">
        <v>110</v>
      </c>
    </row>
    <row r="56" spans="2:11" ht="300">
      <c r="B56" s="50" t="s">
        <v>134</v>
      </c>
      <c r="C56" s="51" t="s">
        <v>1454</v>
      </c>
      <c r="D56" s="22"/>
      <c r="E56" s="22"/>
      <c r="F56" s="50" t="s">
        <v>134</v>
      </c>
      <c r="G56" s="9" t="s">
        <v>1455</v>
      </c>
      <c r="H56" s="11">
        <v>2</v>
      </c>
      <c r="I56" s="11">
        <v>5</v>
      </c>
      <c r="J56" s="18" t="str">
        <f t="shared" si="3"/>
        <v>25</v>
      </c>
      <c r="K56" s="19" t="s">
        <v>89</v>
      </c>
    </row>
    <row r="57" spans="2:11" ht="170.45" customHeight="1">
      <c r="B57" s="50" t="s">
        <v>145</v>
      </c>
      <c r="C57" s="51" t="s">
        <v>1456</v>
      </c>
      <c r="D57" s="22"/>
      <c r="E57" s="22"/>
      <c r="F57" s="50" t="s">
        <v>145</v>
      </c>
      <c r="G57" s="9" t="s">
        <v>148</v>
      </c>
      <c r="H57" s="11">
        <v>3</v>
      </c>
      <c r="I57" s="11">
        <v>1</v>
      </c>
      <c r="J57" s="18" t="str">
        <f t="shared" si="3"/>
        <v>31</v>
      </c>
      <c r="K57" s="19" t="s">
        <v>480</v>
      </c>
    </row>
    <row r="58" spans="2:11" ht="183.6" customHeight="1">
      <c r="B58" s="50" t="s">
        <v>170</v>
      </c>
      <c r="C58" s="51" t="s">
        <v>172</v>
      </c>
      <c r="D58" s="22"/>
      <c r="E58" s="22"/>
      <c r="F58" s="50" t="s">
        <v>170</v>
      </c>
      <c r="G58" s="9" t="s">
        <v>602</v>
      </c>
      <c r="H58" s="11">
        <v>3</v>
      </c>
      <c r="I58" s="11">
        <v>2</v>
      </c>
      <c r="J58" s="18" t="str">
        <f t="shared" si="3"/>
        <v>32</v>
      </c>
      <c r="K58" s="19" t="s">
        <v>474</v>
      </c>
    </row>
    <row r="59" spans="2:11" ht="90">
      <c r="B59" s="50" t="s">
        <v>345</v>
      </c>
      <c r="C59" s="51" t="s">
        <v>347</v>
      </c>
      <c r="D59" s="22"/>
      <c r="E59" s="22"/>
      <c r="F59" s="50" t="s">
        <v>345</v>
      </c>
      <c r="G59" s="9" t="s">
        <v>348</v>
      </c>
      <c r="H59" s="11">
        <v>3</v>
      </c>
      <c r="I59" s="11">
        <v>3</v>
      </c>
      <c r="J59" s="18" t="str">
        <f t="shared" si="3"/>
        <v>33</v>
      </c>
      <c r="K59" s="21" t="s">
        <v>110</v>
      </c>
    </row>
    <row r="60" spans="2:11" ht="105">
      <c r="B60" s="50" t="s">
        <v>307</v>
      </c>
      <c r="C60" s="51" t="s">
        <v>309</v>
      </c>
      <c r="D60" s="22"/>
      <c r="E60" s="22"/>
      <c r="F60" s="50" t="s">
        <v>307</v>
      </c>
      <c r="G60" s="9" t="s">
        <v>250</v>
      </c>
      <c r="H60" s="11">
        <v>3</v>
      </c>
      <c r="I60" s="11">
        <v>4</v>
      </c>
      <c r="J60" s="18" t="str">
        <f t="shared" si="3"/>
        <v>34</v>
      </c>
      <c r="K60" s="19" t="s">
        <v>89</v>
      </c>
    </row>
    <row r="61" spans="2:11" ht="105">
      <c r="B61" s="50" t="s">
        <v>216</v>
      </c>
      <c r="C61" s="51" t="s">
        <v>218</v>
      </c>
      <c r="D61" s="22"/>
      <c r="E61" s="22"/>
      <c r="F61" s="50" t="s">
        <v>216</v>
      </c>
      <c r="G61" s="9" t="s">
        <v>219</v>
      </c>
      <c r="H61" s="11">
        <v>3</v>
      </c>
      <c r="I61" s="11">
        <v>5</v>
      </c>
      <c r="J61" s="18" t="str">
        <f t="shared" si="3"/>
        <v>35</v>
      </c>
      <c r="K61" s="19" t="s">
        <v>89</v>
      </c>
    </row>
    <row r="62" spans="2:11" ht="91.9" customHeight="1">
      <c r="B62" s="50" t="s">
        <v>333</v>
      </c>
      <c r="C62" s="51" t="s">
        <v>850</v>
      </c>
      <c r="D62" s="22"/>
      <c r="E62" s="22"/>
      <c r="F62" s="50" t="s">
        <v>333</v>
      </c>
      <c r="G62" s="9" t="s">
        <v>851</v>
      </c>
      <c r="H62" s="11">
        <v>4</v>
      </c>
      <c r="I62" s="11">
        <v>1</v>
      </c>
      <c r="J62" s="18" t="str">
        <f t="shared" si="3"/>
        <v>41</v>
      </c>
      <c r="K62" s="19" t="s">
        <v>474</v>
      </c>
    </row>
    <row r="63" spans="2:11" ht="225">
      <c r="B63" s="50" t="s">
        <v>295</v>
      </c>
      <c r="C63" s="51" t="s">
        <v>297</v>
      </c>
      <c r="D63" s="22"/>
      <c r="E63" s="22"/>
      <c r="F63" s="50" t="s">
        <v>295</v>
      </c>
      <c r="G63" s="9" t="s">
        <v>1457</v>
      </c>
      <c r="H63" s="11">
        <v>4</v>
      </c>
      <c r="I63" s="11">
        <v>2</v>
      </c>
      <c r="J63" s="18" t="str">
        <f t="shared" si="3"/>
        <v>42</v>
      </c>
      <c r="K63" s="21" t="s">
        <v>110</v>
      </c>
    </row>
    <row r="64" spans="2:11" ht="120">
      <c r="B64" s="50" t="s">
        <v>271</v>
      </c>
      <c r="C64" s="51" t="s">
        <v>742</v>
      </c>
      <c r="D64" s="22"/>
      <c r="E64" s="22"/>
      <c r="F64" s="50" t="s">
        <v>271</v>
      </c>
      <c r="G64" s="9" t="s">
        <v>274</v>
      </c>
      <c r="H64" s="11">
        <v>4</v>
      </c>
      <c r="I64" s="11">
        <v>3</v>
      </c>
      <c r="J64" s="18" t="str">
        <f t="shared" si="3"/>
        <v>43</v>
      </c>
      <c r="K64" s="21" t="s">
        <v>110</v>
      </c>
    </row>
    <row r="65" spans="2:11" ht="390">
      <c r="B65" s="50" t="s">
        <v>247</v>
      </c>
      <c r="C65" s="51" t="s">
        <v>249</v>
      </c>
      <c r="D65" s="22"/>
      <c r="E65" s="22"/>
      <c r="F65" s="50" t="s">
        <v>247</v>
      </c>
      <c r="G65" s="9" t="s">
        <v>250</v>
      </c>
      <c r="H65" s="11">
        <v>4</v>
      </c>
      <c r="I65" s="11">
        <v>4</v>
      </c>
      <c r="J65" s="18" t="str">
        <f t="shared" si="3"/>
        <v>44</v>
      </c>
      <c r="K65" s="19" t="s">
        <v>89</v>
      </c>
    </row>
    <row r="66" spans="2:11" ht="195">
      <c r="B66" s="50" t="s">
        <v>567</v>
      </c>
      <c r="C66" s="51" t="s">
        <v>569</v>
      </c>
      <c r="D66" s="22"/>
      <c r="E66" s="22"/>
      <c r="F66" s="50" t="s">
        <v>567</v>
      </c>
      <c r="G66" s="9" t="s">
        <v>570</v>
      </c>
      <c r="H66" s="11">
        <v>4</v>
      </c>
      <c r="I66" s="11">
        <v>5</v>
      </c>
      <c r="J66" s="18" t="str">
        <f t="shared" si="3"/>
        <v>45</v>
      </c>
      <c r="K66" s="19" t="s">
        <v>89</v>
      </c>
    </row>
    <row r="67" spans="2:11" ht="165">
      <c r="B67" s="188" t="s">
        <v>184</v>
      </c>
      <c r="C67" s="189" t="s">
        <v>628</v>
      </c>
      <c r="F67" s="188" t="s">
        <v>184</v>
      </c>
      <c r="G67" s="9" t="s">
        <v>187</v>
      </c>
      <c r="H67" s="11">
        <v>5</v>
      </c>
      <c r="I67" s="11">
        <v>1</v>
      </c>
      <c r="J67" s="18" t="str">
        <f t="shared" si="3"/>
        <v>51</v>
      </c>
      <c r="K67" s="21" t="s">
        <v>110</v>
      </c>
    </row>
    <row r="68" spans="2:11">
      <c r="H68" s="11">
        <v>5</v>
      </c>
      <c r="I68" s="11">
        <v>2</v>
      </c>
      <c r="J68" s="18" t="str">
        <f t="shared" si="3"/>
        <v>52</v>
      </c>
      <c r="K68" s="21" t="s">
        <v>110</v>
      </c>
    </row>
    <row r="69" spans="2:11">
      <c r="H69" s="11">
        <v>5</v>
      </c>
      <c r="I69" s="11">
        <v>3</v>
      </c>
      <c r="J69" s="18" t="str">
        <f t="shared" si="3"/>
        <v>53</v>
      </c>
      <c r="K69" s="19" t="s">
        <v>89</v>
      </c>
    </row>
    <row r="70" spans="2:11">
      <c r="H70" s="11">
        <v>5</v>
      </c>
      <c r="I70" s="11">
        <v>4</v>
      </c>
      <c r="J70" s="18" t="str">
        <f t="shared" si="3"/>
        <v>54</v>
      </c>
      <c r="K70" s="19" t="s">
        <v>89</v>
      </c>
    </row>
    <row r="71" spans="2:11">
      <c r="H71" s="11">
        <v>5</v>
      </c>
      <c r="I71" s="11">
        <v>5</v>
      </c>
      <c r="J71" s="18" t="str">
        <f t="shared" si="3"/>
        <v>55</v>
      </c>
      <c r="K71" s="19" t="s">
        <v>89</v>
      </c>
    </row>
  </sheetData>
  <autoFilter ref="H4:K29"/>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2" stopIfTrue="1" operator="equal">
      <formula>"Extremo"</formula>
    </cfRule>
    <cfRule type="cellIs" dxfId="52" priority="51" stopIfTrue="1" operator="equal">
      <formula>"Alto"</formula>
    </cfRule>
    <cfRule type="cellIs" dxfId="51" priority="50" stopIfTrue="1" operator="equal">
      <formula>"Moderado"</formula>
    </cfRule>
  </conditionalFormatting>
  <conditionalFormatting sqref="I33:J33">
    <cfRule type="cellIs" dxfId="50" priority="49" stopIfTrue="1" operator="equal">
      <formula>"Extremo"</formula>
    </cfRule>
    <cfRule type="cellIs" dxfId="49" priority="48" stopIfTrue="1" operator="equal">
      <formula>"Alto"</formula>
    </cfRule>
    <cfRule type="cellIs" dxfId="48" priority="47" stopIfTrue="1" operator="equal">
      <formula>"Moderado"</formula>
    </cfRule>
  </conditionalFormatting>
  <conditionalFormatting sqref="J34">
    <cfRule type="cellIs" dxfId="47" priority="46" stopIfTrue="1" operator="equal">
      <formula>"Extremo"</formula>
    </cfRule>
    <cfRule type="cellIs" dxfId="46" priority="44" stopIfTrue="1" operator="equal">
      <formula>"Moderado"</formula>
    </cfRule>
    <cfRule type="cellIs" dxfId="45" priority="45" stopIfTrue="1" operator="equal">
      <formula>"Alto"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3" operator="containsText" text="ALTO">
      <formula>NOT(ISERROR(SEARCH("ALTO",K4)))</formula>
    </cfRule>
    <cfRule type="containsText" dxfId="43" priority="72" operator="containsText" text="MODERADO">
      <formula>NOT(ISERROR(SEARCH("MODERADO",K4)))</formula>
    </cfRule>
    <cfRule type="containsText" dxfId="42" priority="71" operator="containsText" text="BAJO">
      <formula>NOT(ISERROR(SEARCH("BAJO",K4)))</formula>
    </cfRule>
    <cfRule type="containsText" dxfId="41" priority="74" operator="containsText" text="EXTREMO">
      <formula>NOT(ISERROR(SEARCH("EXTREMO",K4)))</formula>
    </cfRule>
  </conditionalFormatting>
  <conditionalFormatting sqref="K8:K9">
    <cfRule type="cellIs" dxfId="40" priority="67" stopIfTrue="1" operator="equal">
      <formula>"Extremo"</formula>
    </cfRule>
    <cfRule type="cellIs" dxfId="39" priority="65" stopIfTrue="1" operator="equal">
      <formula>"Moderado"</formula>
    </cfRule>
    <cfRule type="cellIs" dxfId="38" priority="66" stopIfTrue="1" operator="equal">
      <formula>"Alto"</formula>
    </cfRule>
  </conditionalFormatting>
  <conditionalFormatting sqref="K13">
    <cfRule type="cellIs" dxfId="37" priority="64" stopIfTrue="1" operator="equal">
      <formula>"Extremo"</formula>
    </cfRule>
    <cfRule type="cellIs" dxfId="36" priority="63" stopIfTrue="1" operator="equal">
      <formula>"Alto"</formula>
    </cfRule>
    <cfRule type="cellIs" dxfId="35" priority="62" stopIfTrue="1" operator="equal">
      <formula>"Moderado"</formula>
    </cfRule>
  </conditionalFormatting>
  <conditionalFormatting sqref="K14:K21">
    <cfRule type="containsText" dxfId="34" priority="33" operator="containsText" text="EXTREMO">
      <formula>NOT(ISERROR(SEARCH("EXTREMO",K14)))</formula>
    </cfRule>
    <cfRule type="containsText" dxfId="33" priority="30" operator="containsText" text="BAJO">
      <formula>NOT(ISERROR(SEARCH("BAJO",K14)))</formula>
    </cfRule>
    <cfRule type="containsText" dxfId="32" priority="31" operator="containsText" text="MODERADO">
      <formula>NOT(ISERROR(SEARCH("MODERADO",K14)))</formula>
    </cfRule>
    <cfRule type="containsText" dxfId="31" priority="32" operator="containsText" text="ALTO">
      <formula>NOT(ISERROR(SEARCH("ALTO",K14)))</formula>
    </cfRule>
  </conditionalFormatting>
  <conditionalFormatting sqref="K22">
    <cfRule type="cellIs" dxfId="30" priority="58" stopIfTrue="1" operator="equal">
      <formula>"Extremo"</formula>
    </cfRule>
    <cfRule type="cellIs" dxfId="29" priority="56" stopIfTrue="1" operator="equal">
      <formula>"Moderado"</formula>
    </cfRule>
    <cfRule type="cellIs" dxfId="28" priority="57" stopIfTrue="1" operator="equal">
      <formula>"Alto"</formula>
    </cfRule>
  </conditionalFormatting>
  <conditionalFormatting sqref="K25:K28">
    <cfRule type="cellIs" dxfId="27" priority="29" stopIfTrue="1" operator="equal">
      <formula>"Extremo"</formula>
    </cfRule>
    <cfRule type="cellIs" dxfId="26" priority="27" stopIfTrue="1" operator="equal">
      <formula>"Moderado"</formula>
    </cfRule>
    <cfRule type="cellIs" dxfId="25" priority="28" stopIfTrue="1" operator="equal">
      <formula>"Alto"</formula>
    </cfRule>
  </conditionalFormatting>
  <conditionalFormatting sqref="K35:K36">
    <cfRule type="cellIs" dxfId="24" priority="42" stopIfTrue="1" operator="equal">
      <formula>"Alto"</formula>
    </cfRule>
    <cfRule type="cellIs" dxfId="23" priority="43" stopIfTrue="1" operator="equal">
      <formula>"Extremo"</formula>
    </cfRule>
    <cfRule type="cellIs" dxfId="22" priority="41" stopIfTrue="1" operator="equal">
      <formula>"Moderado"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6" operator="containsText" text="EXTREMO">
      <formula>NOT(ISERROR(SEARCH("EXTREMO",K46)))</formula>
    </cfRule>
    <cfRule type="containsText" dxfId="17" priority="25" operator="containsText" text="ALTO">
      <formula>NOT(ISERROR(SEARCH("ALTO",K46)))</formula>
    </cfRule>
    <cfRule type="containsText" dxfId="16" priority="24" operator="containsText" text="MODERADO">
      <formula>NOT(ISERROR(SEARCH("MODERADO",K46)))</formula>
    </cfRule>
    <cfRule type="containsText" dxfId="15" priority="23" operator="containsText" text="BAJO">
      <formula>NOT(ISERROR(SEARCH("BAJO",K46)))</formula>
    </cfRule>
  </conditionalFormatting>
  <conditionalFormatting sqref="K50:K51">
    <cfRule type="cellIs" dxfId="14" priority="19" stopIfTrue="1" operator="equal">
      <formula>"Extremo"</formula>
    </cfRule>
    <cfRule type="cellIs" dxfId="13" priority="18" stopIfTrue="1" operator="equal">
      <formula>"Alto"</formula>
    </cfRule>
    <cfRule type="cellIs" dxfId="12" priority="17" stopIfTrue="1" operator="equal">
      <formula>"Moderado"</formula>
    </cfRule>
  </conditionalFormatting>
  <conditionalFormatting sqref="K55">
    <cfRule type="cellIs" dxfId="11" priority="16" stopIfTrue="1" operator="equal">
      <formula>"Extremo"</formula>
    </cfRule>
    <cfRule type="cellIs" dxfId="10" priority="15" stopIfTrue="1" operator="equal">
      <formula>"Alto"</formula>
    </cfRule>
    <cfRule type="cellIs" dxfId="9" priority="14" stopIfTrue="1" operator="equal">
      <formula>"Moderado"</formula>
    </cfRule>
  </conditionalFormatting>
  <conditionalFormatting sqref="K59">
    <cfRule type="cellIs" dxfId="8" priority="13" stopIfTrue="1" operator="equal">
      <formula>"Extremo"</formula>
    </cfRule>
    <cfRule type="cellIs" dxfId="7" priority="12" stopIfTrue="1" operator="equal">
      <formula>"Alto"</formula>
    </cfRule>
    <cfRule type="cellIs" dxfId="6" priority="11" stopIfTrue="1" operator="equal">
      <formula>"Moderado"</formula>
    </cfRule>
  </conditionalFormatting>
  <conditionalFormatting sqref="K63:K64">
    <cfRule type="cellIs" dxfId="5" priority="10" stopIfTrue="1" operator="equal">
      <formula>"Extremo"</formula>
    </cfRule>
    <cfRule type="cellIs" dxfId="4" priority="9" stopIfTrue="1" operator="equal">
      <formula>"Alto"</formula>
    </cfRule>
    <cfRule type="cellIs" dxfId="3" priority="8" stopIfTrue="1" operator="equal">
      <formula>"Moderado"</formula>
    </cfRule>
  </conditionalFormatting>
  <conditionalFormatting sqref="K67:K68">
    <cfRule type="cellIs" dxfId="2" priority="5" stopIfTrue="1" operator="equal">
      <formula>"Moderado"</formula>
    </cfRule>
    <cfRule type="cellIs" dxfId="1" priority="7" stopIfTrue="1" operator="equal">
      <formula>"Extremo"</formula>
    </cfRule>
    <cfRule type="cellIs" dxfId="0" priority="6" stopIfTrue="1" operator="equal">
      <formula>"Alto"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9" ma:contentTypeDescription="Crear nuevo documento." ma:contentTypeScope="" ma:versionID="f94d95547a8d8886c6d5b9d85697b5c9">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2a9380be10cac4553714fffffbe1c35f"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C44440-E582-4115-B452-950DFD91DB6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dbaf2d58-a71e-4670-9be5-3d64a4e8ff6a"/>
    <ds:schemaRef ds:uri="1fd8df80-85c6-412b-b1f4-aa47f91e445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D180A93-B01A-456B-8535-F830775363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2d58-a71e-4670-9be5-3d64a4e8ff6a"/>
    <ds:schemaRef ds:uri="1fd8df80-85c6-412b-b1f4-aa47f91e4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5BABE9-0AEB-48B7-9B4A-5C33E22072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Riesgos Corrupción </vt:lpstr>
      <vt:lpstr>Gestión de Riesgos </vt:lpstr>
      <vt:lpstr>Riesgos Corrupción</vt:lpstr>
      <vt:lpstr>Conceptos Guía </vt:lpstr>
      <vt:lpstr>Fórmulas </vt:lpstr>
      <vt:lpstr>'Riesgos Corrupción'!Área_de_impresión</vt:lpstr>
      <vt:lpstr>'Riesgos Corrupción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Ledy Julieth Echeverri Escobar</cp:lastModifiedBy>
  <cp:revision/>
  <cp:lastPrinted>2026-04-08T16:59:09Z</cp:lastPrinted>
  <dcterms:created xsi:type="dcterms:W3CDTF">2021-04-21T19:33:07Z</dcterms:created>
  <dcterms:modified xsi:type="dcterms:W3CDTF">2026-04-13T13:48:16Z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