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10"/>
  <workbookPr codeName="ThisWorkbook" defaultThemeVersion="166925"/>
  <mc:AlternateContent xmlns:mc="http://schemas.openxmlformats.org/markup-compatibility/2006">
    <mc:Choice Requires="x15">
      <x15ac:absPath xmlns:x15ac="http://schemas.microsoft.com/office/spreadsheetml/2010/11/ac" url="https://indeportesantioquia.sharepoint.com/sites/EquipoPlaneacin/Documentos compartidos/2026/RIESGOS/"/>
    </mc:Choice>
  </mc:AlternateContent>
  <xr:revisionPtr revIDLastSave="136" documentId="11_9541A7BFAB8E0CD9AB65AFABA79B0E2A0A314953" xr6:coauthVersionLast="47" xr6:coauthVersionMax="47" xr10:uidLastSave="{B95AB9A6-B9C8-464D-9C29-A908C1035EA7}"/>
  <bookViews>
    <workbookView xWindow="-120" yWindow="-120" windowWidth="29040" windowHeight="15720" firstSheet="1" xr2:uid="{00000000-000D-0000-FFFF-FFFF00000000}"/>
  </bookViews>
  <sheets>
    <sheet name="Riesgos Corrupción " sheetId="8" r:id="rId1"/>
    <sheet name="Gestión de Riesgos " sheetId="6" r:id="rId2"/>
    <sheet name="Riesgos Corrupción" sheetId="2" state="hidden" r:id="rId3"/>
    <sheet name="Conceptos Guía " sheetId="5" r:id="rId4"/>
    <sheet name="Fórmulas " sheetId="4" state="hidden" r:id="rId5"/>
  </sheets>
  <externalReferences>
    <externalReference r:id="rId6"/>
    <externalReference r:id="rId7"/>
    <externalReference r:id="rId8"/>
  </externalReferences>
  <definedNames>
    <definedName name="_xlnm._FilterDatabase" localSheetId="4" hidden="1">'Fórmulas '!$H$4:$K$29</definedName>
    <definedName name="_xlnm._FilterDatabase" localSheetId="1" hidden="1">'Gestión de Riesgos '!$A$17:$AR$141</definedName>
    <definedName name="_xlnm._FilterDatabase" localSheetId="2" hidden="1">'Riesgos Corrupción'!$A$11:$BJ$44</definedName>
    <definedName name="_xlnm._FilterDatabase" localSheetId="0" hidden="1">'Riesgos Corrupción '!$A$11:$DV$48</definedName>
    <definedName name="_xlnm.Print_Area" localSheetId="2">'Riesgos Corrupción'!$A:$BQ</definedName>
    <definedName name="_xlnm.Print_Area" localSheetId="0">'Riesgos Corrupción '!$A:$BV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1" i="6" l="1" a="1"/>
  <c r="V21" i="6" s="1"/>
  <c r="U21" i="6" a="1"/>
  <c r="U21" i="6" s="1"/>
  <c r="V20" i="6" a="1"/>
  <c r="V20" i="6" s="1"/>
  <c r="U20" i="6" a="1"/>
  <c r="U20" i="6" s="1"/>
  <c r="D32" i="6"/>
  <c r="J71" i="4" l="1"/>
  <c r="J70" i="4"/>
  <c r="J69" i="4"/>
  <c r="J68" i="4"/>
  <c r="J67" i="4"/>
  <c r="J66" i="4"/>
  <c r="J65" i="4"/>
  <c r="J64" i="4"/>
  <c r="J63" i="4"/>
  <c r="J62" i="4"/>
  <c r="J61" i="4"/>
  <c r="J60" i="4"/>
  <c r="J59" i="4"/>
  <c r="J58" i="4"/>
  <c r="J57" i="4"/>
  <c r="J56" i="4"/>
  <c r="J55" i="4"/>
  <c r="J54" i="4"/>
  <c r="J53" i="4"/>
  <c r="J52" i="4"/>
  <c r="J51" i="4"/>
  <c r="J50" i="4"/>
  <c r="J49" i="4"/>
  <c r="J48" i="4"/>
  <c r="J47" i="4"/>
  <c r="J29" i="4"/>
  <c r="J28" i="4"/>
  <c r="J27" i="4"/>
  <c r="J26" i="4"/>
  <c r="J25" i="4"/>
  <c r="J24" i="4"/>
  <c r="AK23" i="4"/>
  <c r="J23" i="4"/>
  <c r="AK22" i="4"/>
  <c r="J22" i="4"/>
  <c r="AK21" i="4"/>
  <c r="J21" i="4"/>
  <c r="AK20" i="4"/>
  <c r="J20" i="4"/>
  <c r="AK19" i="4"/>
  <c r="J19" i="4"/>
  <c r="AK18" i="4"/>
  <c r="J18" i="4"/>
  <c r="AK17" i="4"/>
  <c r="J17" i="4"/>
  <c r="AK16" i="4"/>
  <c r="J16" i="4"/>
  <c r="AK15" i="4"/>
  <c r="J15" i="4"/>
  <c r="J14" i="4"/>
  <c r="AH13" i="4"/>
  <c r="J13" i="4"/>
  <c r="AH12" i="4"/>
  <c r="J12" i="4"/>
  <c r="AH11" i="4"/>
  <c r="J11" i="4"/>
  <c r="AH10" i="4"/>
  <c r="J10" i="4"/>
  <c r="AH9" i="4"/>
  <c r="J9" i="4"/>
  <c r="AH8" i="4"/>
  <c r="J8" i="4"/>
  <c r="AH7" i="4"/>
  <c r="J7" i="4"/>
  <c r="AH6" i="4"/>
  <c r="J6" i="4"/>
  <c r="AH5" i="4"/>
  <c r="J5" i="4"/>
  <c r="I157" i="5"/>
  <c r="AW44" i="2"/>
  <c r="AX44" i="2" s="1"/>
  <c r="AG44" i="2"/>
  <c r="AE44" i="2"/>
  <c r="AH44" i="2" s="1"/>
  <c r="C44" i="2"/>
  <c r="B44" i="2"/>
  <c r="AW43" i="2"/>
  <c r="AX43" i="2" s="1"/>
  <c r="AG43" i="2"/>
  <c r="AE43" i="2"/>
  <c r="AH43" i="2" s="1"/>
  <c r="C43" i="2"/>
  <c r="B43" i="2"/>
  <c r="AW42" i="2"/>
  <c r="AX42" i="2" s="1"/>
  <c r="AG42" i="2"/>
  <c r="AE42" i="2"/>
  <c r="AH42" i="2" s="1"/>
  <c r="C42" i="2"/>
  <c r="B42" i="2"/>
  <c r="AW41" i="2"/>
  <c r="AX41" i="2" s="1"/>
  <c r="AG41" i="2"/>
  <c r="AE41" i="2"/>
  <c r="AH41" i="2" s="1"/>
  <c r="C41" i="2"/>
  <c r="B41" i="2"/>
  <c r="AW40" i="2"/>
  <c r="AX40" i="2" s="1"/>
  <c r="AG40" i="2"/>
  <c r="AE40" i="2"/>
  <c r="AH40" i="2" s="1"/>
  <c r="C40" i="2"/>
  <c r="B40" i="2"/>
  <c r="AW39" i="2"/>
  <c r="AX39" i="2" s="1"/>
  <c r="AG39" i="2"/>
  <c r="AE39" i="2"/>
  <c r="AH39" i="2" s="1"/>
  <c r="C39" i="2"/>
  <c r="B39" i="2"/>
  <c r="AW38" i="2"/>
  <c r="AX38" i="2" s="1"/>
  <c r="AG38" i="2"/>
  <c r="AE38" i="2"/>
  <c r="AH38" i="2" s="1"/>
  <c r="C38" i="2"/>
  <c r="B38" i="2"/>
  <c r="AW37" i="2"/>
  <c r="AX37" i="2" s="1"/>
  <c r="AG37" i="2"/>
  <c r="AE37" i="2"/>
  <c r="AH37" i="2" s="1"/>
  <c r="C37" i="2"/>
  <c r="B37" i="2"/>
  <c r="AW36" i="2"/>
  <c r="AX36" i="2" s="1"/>
  <c r="AG36" i="2"/>
  <c r="AE36" i="2"/>
  <c r="AH36" i="2" s="1"/>
  <c r="C36" i="2"/>
  <c r="B36" i="2"/>
  <c r="AW35" i="2"/>
  <c r="AX35" i="2" s="1"/>
  <c r="AG35" i="2"/>
  <c r="AE35" i="2"/>
  <c r="AH35" i="2" s="1"/>
  <c r="C35" i="2"/>
  <c r="B35" i="2"/>
  <c r="AW34" i="2"/>
  <c r="AX34" i="2" s="1"/>
  <c r="AG34" i="2"/>
  <c r="AE34" i="2"/>
  <c r="AH34" i="2" s="1"/>
  <c r="C34" i="2"/>
  <c r="B34" i="2"/>
  <c r="AW33" i="2"/>
  <c r="AX33" i="2" s="1"/>
  <c r="AG33" i="2"/>
  <c r="AE33" i="2"/>
  <c r="AH33" i="2" s="1"/>
  <c r="C33" i="2"/>
  <c r="B33" i="2"/>
  <c r="AW32" i="2"/>
  <c r="AX32" i="2" s="1"/>
  <c r="AG32" i="2"/>
  <c r="AE32" i="2"/>
  <c r="AH32" i="2" s="1"/>
  <c r="C32" i="2"/>
  <c r="B32" i="2"/>
  <c r="AW31" i="2"/>
  <c r="AX31" i="2" s="1"/>
  <c r="AG31" i="2"/>
  <c r="AE31" i="2"/>
  <c r="AH31" i="2" s="1"/>
  <c r="C31" i="2"/>
  <c r="B31" i="2"/>
  <c r="AW30" i="2"/>
  <c r="AX30" i="2" s="1"/>
  <c r="AG30" i="2"/>
  <c r="AE30" i="2"/>
  <c r="AH30" i="2" s="1"/>
  <c r="C30" i="2"/>
  <c r="B30" i="2"/>
  <c r="AW29" i="2"/>
  <c r="AX29" i="2" s="1"/>
  <c r="AG29" i="2"/>
  <c r="AE29" i="2"/>
  <c r="AH29" i="2" s="1"/>
  <c r="C29" i="2"/>
  <c r="B29" i="2"/>
  <c r="AW28" i="2"/>
  <c r="AX28" i="2" s="1"/>
  <c r="AG28" i="2"/>
  <c r="AE28" i="2"/>
  <c r="AH28" i="2" s="1"/>
  <c r="C28" i="2"/>
  <c r="B28" i="2"/>
  <c r="AX27" i="2"/>
  <c r="AG27" i="2"/>
  <c r="AE27" i="2"/>
  <c r="AH27" i="2" s="1"/>
  <c r="C27" i="2"/>
  <c r="B27" i="2"/>
  <c r="AX26" i="2"/>
  <c r="AG26" i="2"/>
  <c r="AE26" i="2"/>
  <c r="AH26" i="2" s="1"/>
  <c r="C26" i="2"/>
  <c r="B26" i="2"/>
  <c r="AX25" i="2"/>
  <c r="AG25" i="2"/>
  <c r="AE25" i="2"/>
  <c r="AH25" i="2" s="1"/>
  <c r="C25" i="2"/>
  <c r="B25" i="2"/>
  <c r="AX24" i="2"/>
  <c r="AG24" i="2"/>
  <c r="AE24" i="2"/>
  <c r="AH24" i="2" s="1"/>
  <c r="C24" i="2"/>
  <c r="B24" i="2"/>
  <c r="AX23" i="2"/>
  <c r="AG23" i="2"/>
  <c r="AE23" i="2"/>
  <c r="AH23" i="2" s="1"/>
  <c r="C23" i="2"/>
  <c r="B23" i="2"/>
  <c r="AX22" i="2"/>
  <c r="AG22" i="2"/>
  <c r="AE22" i="2"/>
  <c r="AH22" i="2" s="1"/>
  <c r="C22" i="2"/>
  <c r="B22" i="2"/>
  <c r="AX21" i="2"/>
  <c r="AG21" i="2"/>
  <c r="AE21" i="2"/>
  <c r="AH21" i="2" s="1"/>
  <c r="C21" i="2"/>
  <c r="B21" i="2"/>
  <c r="AW20" i="2"/>
  <c r="AX20" i="2" s="1"/>
  <c r="AG20" i="2"/>
  <c r="AE20" i="2"/>
  <c r="AH20" i="2" s="1"/>
  <c r="C20" i="2"/>
  <c r="B20" i="2"/>
  <c r="AX19" i="2"/>
  <c r="AG19" i="2"/>
  <c r="AE19" i="2"/>
  <c r="AH19" i="2" s="1"/>
  <c r="C19" i="2"/>
  <c r="B19" i="2"/>
  <c r="AW18" i="2"/>
  <c r="AX18" i="2" s="1"/>
  <c r="AG18" i="2"/>
  <c r="AE18" i="2"/>
  <c r="AH18" i="2" s="1"/>
  <c r="C18" i="2"/>
  <c r="B18" i="2"/>
  <c r="AW17" i="2"/>
  <c r="AX17" i="2" s="1"/>
  <c r="AG17" i="2"/>
  <c r="AE17" i="2"/>
  <c r="AH17" i="2" s="1"/>
  <c r="C17" i="2"/>
  <c r="B17" i="2"/>
  <c r="AW16" i="2"/>
  <c r="AX16" i="2" s="1"/>
  <c r="AG16" i="2"/>
  <c r="AE16" i="2"/>
  <c r="AH16" i="2" s="1"/>
  <c r="C16" i="2"/>
  <c r="B16" i="2"/>
  <c r="AW15" i="2"/>
  <c r="AX15" i="2" s="1"/>
  <c r="AG15" i="2"/>
  <c r="AE15" i="2"/>
  <c r="AH15" i="2" s="1"/>
  <c r="C15" i="2"/>
  <c r="B15" i="2"/>
  <c r="AW14" i="2"/>
  <c r="AX14" i="2" s="1"/>
  <c r="AG14" i="2"/>
  <c r="AE14" i="2"/>
  <c r="AH14" i="2" s="1"/>
  <c r="C14" i="2"/>
  <c r="B14" i="2"/>
  <c r="AW13" i="2"/>
  <c r="AX13" i="2" s="1"/>
  <c r="AG13" i="2"/>
  <c r="AE13" i="2"/>
  <c r="AH13" i="2" s="1"/>
  <c r="C13" i="2"/>
  <c r="B13" i="2"/>
  <c r="AW12" i="2"/>
  <c r="AX12" i="2" s="1"/>
  <c r="AG12" i="2"/>
  <c r="AE12" i="2"/>
  <c r="AH12" i="2" s="1"/>
  <c r="C12" i="2"/>
  <c r="B12" i="2"/>
  <c r="AD141" i="6"/>
  <c r="AD140" i="6"/>
  <c r="AD139" i="6"/>
  <c r="AD138" i="6"/>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BC48" i="8"/>
  <c r="AX48" i="8"/>
  <c r="AY48" i="8" s="1"/>
  <c r="AJ48" i="8"/>
  <c r="BD48" i="8" s="1"/>
  <c r="AH48" i="8"/>
  <c r="AF48" i="8"/>
  <c r="D48" i="8"/>
  <c r="C48" i="8"/>
  <c r="BC47" i="8"/>
  <c r="AX47" i="8"/>
  <c r="AY47" i="8" s="1"/>
  <c r="AJ47" i="8"/>
  <c r="BD47" i="8" s="1"/>
  <c r="AH47" i="8"/>
  <c r="AF47" i="8"/>
  <c r="D47" i="8"/>
  <c r="C47" i="8"/>
  <c r="BC46" i="8"/>
  <c r="AX46" i="8"/>
  <c r="AY46" i="8" s="1"/>
  <c r="AJ46" i="8"/>
  <c r="BD46" i="8" s="1"/>
  <c r="AH46" i="8"/>
  <c r="AF46" i="8"/>
  <c r="D46" i="8"/>
  <c r="C46" i="8"/>
  <c r="BC45" i="8"/>
  <c r="AX45" i="8"/>
  <c r="AY45" i="8" s="1"/>
  <c r="AJ45" i="8"/>
  <c r="BD45" i="8" s="1"/>
  <c r="AH45" i="8"/>
  <c r="AF45" i="8"/>
  <c r="D45" i="8"/>
  <c r="C45" i="8"/>
  <c r="BC44" i="8"/>
  <c r="AX44" i="8"/>
  <c r="AY44" i="8" s="1"/>
  <c r="AJ44" i="8"/>
  <c r="BD44" i="8" s="1"/>
  <c r="AH44" i="8"/>
  <c r="AF44" i="8"/>
  <c r="D44" i="8"/>
  <c r="C44" i="8"/>
  <c r="BF35" i="8"/>
  <c r="AX35" i="8"/>
  <c r="AY35" i="8" s="1"/>
  <c r="AH35" i="8"/>
  <c r="AF35" i="8"/>
  <c r="AI35" i="8" s="1"/>
  <c r="AH20" i="8"/>
  <c r="AK20" i="8" s="1"/>
  <c r="AF20" i="8"/>
  <c r="BF13" i="8"/>
  <c r="BE13" i="8"/>
  <c r="BC13" i="8"/>
  <c r="BA13" i="8"/>
  <c r="AX13" i="8"/>
  <c r="AY13" i="8" s="1"/>
  <c r="AF12" i="8"/>
  <c r="BC35" i="8" l="1"/>
  <c r="AJ35" i="8"/>
  <c r="AZ35" i="8"/>
  <c r="BB44" i="8"/>
  <c r="BF44" i="8" s="1"/>
  <c r="AK44" i="8"/>
  <c r="BB45" i="8"/>
  <c r="BF45" i="8" s="1"/>
  <c r="AK45" i="8"/>
  <c r="BB46" i="8"/>
  <c r="BF46" i="8" s="1"/>
  <c r="AK46" i="8"/>
  <c r="BB47" i="8"/>
  <c r="BF47" i="8" s="1"/>
  <c r="AK47" i="8"/>
  <c r="BB48" i="8"/>
  <c r="BF48" i="8" s="1"/>
  <c r="AK48" i="8"/>
  <c r="BB12" i="2"/>
  <c r="AI12" i="2"/>
  <c r="BC12" i="2" s="1"/>
  <c r="BA12" i="2"/>
  <c r="AY12" i="2"/>
  <c r="AJ12" i="2"/>
  <c r="BB13" i="2"/>
  <c r="AI13" i="2"/>
  <c r="BC13" i="2" s="1"/>
  <c r="BA13" i="2"/>
  <c r="AY13" i="2"/>
  <c r="AJ13" i="2"/>
  <c r="BB14" i="2"/>
  <c r="AI14" i="2"/>
  <c r="BC14" i="2" s="1"/>
  <c r="BA14" i="2"/>
  <c r="AY14" i="2"/>
  <c r="AJ14" i="2"/>
  <c r="BB15" i="2"/>
  <c r="AI15" i="2"/>
  <c r="BC15" i="2" s="1"/>
  <c r="BA15" i="2"/>
  <c r="AY15" i="2"/>
  <c r="AJ15" i="2"/>
  <c r="BB16" i="2"/>
  <c r="AI16" i="2"/>
  <c r="BC16" i="2" s="1"/>
  <c r="BA16" i="2"/>
  <c r="AY16" i="2"/>
  <c r="AJ16" i="2"/>
  <c r="BB17" i="2"/>
  <c r="AI17" i="2"/>
  <c r="BC17" i="2" s="1"/>
  <c r="BA17" i="2"/>
  <c r="AY17" i="2"/>
  <c r="AJ17" i="2"/>
  <c r="BB18" i="2"/>
  <c r="AI18" i="2"/>
  <c r="BC18" i="2" s="1"/>
  <c r="BA18" i="2"/>
  <c r="AY18" i="2"/>
  <c r="AJ18" i="2"/>
  <c r="BB19" i="2"/>
  <c r="AI19" i="2"/>
  <c r="BC19" i="2" s="1"/>
  <c r="BA19" i="2"/>
  <c r="AJ19" i="2"/>
  <c r="BB20" i="2"/>
  <c r="AI20" i="2"/>
  <c r="BC20" i="2" s="1"/>
  <c r="BA20" i="2"/>
  <c r="AY20" i="2"/>
  <c r="AJ20" i="2"/>
  <c r="BB21" i="2"/>
  <c r="AI21" i="2"/>
  <c r="BC21" i="2" s="1"/>
  <c r="BA21" i="2"/>
  <c r="AJ21" i="2"/>
  <c r="BB22" i="2"/>
  <c r="AI22" i="2"/>
  <c r="BC22" i="2" s="1"/>
  <c r="BA22" i="2"/>
  <c r="AJ22" i="2"/>
  <c r="BB23" i="2"/>
  <c r="AI23" i="2"/>
  <c r="BC23" i="2" s="1"/>
  <c r="BA23" i="2"/>
  <c r="AJ23" i="2"/>
  <c r="BB24" i="2"/>
  <c r="AI24" i="2"/>
  <c r="BC24" i="2" s="1"/>
  <c r="BA24" i="2"/>
  <c r="AJ24" i="2"/>
  <c r="BB25" i="2"/>
  <c r="AI25" i="2"/>
  <c r="BC25" i="2" s="1"/>
  <c r="BA25" i="2"/>
  <c r="AJ25" i="2"/>
  <c r="BB26" i="2"/>
  <c r="AI26" i="2"/>
  <c r="BC26" i="2" s="1"/>
  <c r="BA26" i="2"/>
  <c r="AJ26" i="2"/>
  <c r="BB27" i="2"/>
  <c r="AI27" i="2"/>
  <c r="BC27" i="2" s="1"/>
  <c r="BA27" i="2"/>
  <c r="AJ27" i="2"/>
  <c r="BB28" i="2"/>
  <c r="AI28" i="2"/>
  <c r="BC28" i="2" s="1"/>
  <c r="BA28" i="2"/>
  <c r="AY28" i="2"/>
  <c r="AJ28" i="2"/>
  <c r="BB29" i="2"/>
  <c r="AI29" i="2"/>
  <c r="BC29" i="2" s="1"/>
  <c r="BA29" i="2"/>
  <c r="AY29" i="2"/>
  <c r="AJ29" i="2"/>
  <c r="BB30" i="2"/>
  <c r="AI30" i="2"/>
  <c r="BC30" i="2" s="1"/>
  <c r="BA30" i="2"/>
  <c r="AY30" i="2"/>
  <c r="AJ30" i="2"/>
  <c r="BB31" i="2"/>
  <c r="AI31" i="2"/>
  <c r="BC31" i="2" s="1"/>
  <c r="BA31" i="2"/>
  <c r="AY31" i="2"/>
  <c r="AJ31" i="2"/>
  <c r="BB32" i="2"/>
  <c r="AI32" i="2"/>
  <c r="BC32" i="2" s="1"/>
  <c r="BA32" i="2"/>
  <c r="AY32" i="2"/>
  <c r="AJ32" i="2"/>
  <c r="BB33" i="2"/>
  <c r="AI33" i="2"/>
  <c r="BC33" i="2" s="1"/>
  <c r="BA33" i="2"/>
  <c r="AY33" i="2"/>
  <c r="AJ33" i="2"/>
  <c r="BB34" i="2"/>
  <c r="AI34" i="2"/>
  <c r="BC34" i="2" s="1"/>
  <c r="BA34" i="2"/>
  <c r="AY34" i="2"/>
  <c r="AJ34" i="2"/>
  <c r="BB35" i="2"/>
  <c r="AI35" i="2"/>
  <c r="BC35" i="2" s="1"/>
  <c r="BA35" i="2"/>
  <c r="AY35" i="2"/>
  <c r="AJ35" i="2"/>
  <c r="BB36" i="2"/>
  <c r="AI36" i="2"/>
  <c r="BC36" i="2" s="1"/>
  <c r="BA36" i="2"/>
  <c r="AY36" i="2"/>
  <c r="AJ36" i="2"/>
  <c r="BB37" i="2"/>
  <c r="AI37" i="2"/>
  <c r="BC37" i="2" s="1"/>
  <c r="BA37" i="2"/>
  <c r="AY37" i="2"/>
  <c r="AJ37" i="2"/>
  <c r="BB38" i="2"/>
  <c r="AI38" i="2"/>
  <c r="BC38" i="2" s="1"/>
  <c r="BA38" i="2"/>
  <c r="AY38" i="2"/>
  <c r="AJ38" i="2"/>
  <c r="BB39" i="2"/>
  <c r="AI39" i="2"/>
  <c r="BC39" i="2" s="1"/>
  <c r="BA39" i="2"/>
  <c r="AY39" i="2"/>
  <c r="AJ39" i="2"/>
  <c r="BB40" i="2"/>
  <c r="AI40" i="2"/>
  <c r="BC40" i="2" s="1"/>
  <c r="BA40" i="2"/>
  <c r="AY40" i="2"/>
  <c r="AJ40" i="2"/>
  <c r="BB41" i="2"/>
  <c r="AI41" i="2"/>
  <c r="BC41" i="2" s="1"/>
  <c r="BA41" i="2"/>
  <c r="AY41" i="2"/>
  <c r="AJ41" i="2"/>
  <c r="BB42" i="2"/>
  <c r="AI42" i="2"/>
  <c r="BC42" i="2" s="1"/>
  <c r="BA42" i="2"/>
  <c r="AY42" i="2"/>
  <c r="AJ42" i="2"/>
  <c r="BB43" i="2"/>
  <c r="AI43" i="2"/>
  <c r="BC43" i="2" s="1"/>
  <c r="BA43" i="2"/>
  <c r="AY43" i="2"/>
  <c r="AJ43" i="2"/>
  <c r="BB44" i="2"/>
  <c r="AI44" i="2"/>
  <c r="BC44" i="2" s="1"/>
  <c r="BA44" i="2"/>
  <c r="AY44" i="2"/>
  <c r="AJ44" i="2"/>
  <c r="AE138" i="6"/>
  <c r="AE122" i="6"/>
  <c r="AE105" i="6"/>
  <c r="AE119" i="6"/>
  <c r="AE110" i="6"/>
  <c r="AE141" i="6"/>
  <c r="AE134" i="6"/>
  <c r="AE125" i="6"/>
  <c r="AE118" i="6"/>
  <c r="AE109" i="6"/>
  <c r="AE130" i="6"/>
  <c r="AE133" i="6"/>
  <c r="AE117" i="6"/>
  <c r="AE129" i="6"/>
  <c r="AE114" i="6"/>
  <c r="AE113" i="6"/>
  <c r="AE121" i="6"/>
  <c r="AE140" i="6"/>
  <c r="AE124" i="6"/>
  <c r="AE111" i="6"/>
  <c r="AE137" i="6"/>
  <c r="AE131" i="6"/>
  <c r="AE115" i="6"/>
  <c r="AE126" i="6"/>
  <c r="AE107" i="6"/>
  <c r="AE135" i="6"/>
  <c r="AE128" i="6"/>
  <c r="AE112" i="6"/>
  <c r="AE106" i="6"/>
  <c r="AE127" i="6"/>
  <c r="AE139" i="6"/>
  <c r="AE123" i="6"/>
  <c r="AE108" i="6"/>
  <c r="AE132" i="6"/>
  <c r="AE116" i="6"/>
  <c r="AE136" i="6"/>
  <c r="AE120" i="6"/>
  <c r="BD44" i="2" l="1"/>
  <c r="AZ44" i="2"/>
  <c r="BE44" i="2"/>
  <c r="BD43" i="2"/>
  <c r="AZ43" i="2"/>
  <c r="BE43" i="2"/>
  <c r="BD42" i="2"/>
  <c r="AZ42" i="2"/>
  <c r="BE42" i="2"/>
  <c r="BD41" i="2"/>
  <c r="AZ41" i="2"/>
  <c r="BE41" i="2"/>
  <c r="BE40" i="2"/>
  <c r="BD40" i="2"/>
  <c r="AZ40" i="2"/>
  <c r="BD39" i="2"/>
  <c r="AZ39" i="2"/>
  <c r="BE39" i="2"/>
  <c r="BD38" i="2"/>
  <c r="AZ38" i="2"/>
  <c r="BE38" i="2"/>
  <c r="BD37" i="2"/>
  <c r="AZ37" i="2"/>
  <c r="BE37" i="2"/>
  <c r="BD36" i="2"/>
  <c r="AZ36" i="2"/>
  <c r="BE36" i="2"/>
  <c r="BD35" i="2"/>
  <c r="AZ35" i="2"/>
  <c r="BE35" i="2"/>
  <c r="BD34" i="2"/>
  <c r="AZ34" i="2"/>
  <c r="BE34" i="2"/>
  <c r="BD33" i="2"/>
  <c r="AZ33" i="2"/>
  <c r="BE33" i="2"/>
  <c r="BD32" i="2"/>
  <c r="AZ32" i="2"/>
  <c r="BE32" i="2"/>
  <c r="BE31" i="2"/>
  <c r="BD31" i="2"/>
  <c r="AZ31" i="2"/>
  <c r="BE30" i="2"/>
  <c r="BD30" i="2"/>
  <c r="AZ30" i="2"/>
  <c r="BE29" i="2"/>
  <c r="BD29" i="2"/>
  <c r="AZ29" i="2"/>
  <c r="BD28" i="2"/>
  <c r="AZ28" i="2"/>
  <c r="BE28" i="2"/>
  <c r="BD27" i="2"/>
  <c r="AZ27" i="2"/>
  <c r="BD26" i="2"/>
  <c r="AZ26" i="2"/>
  <c r="BD25" i="2"/>
  <c r="AZ25" i="2"/>
  <c r="BD24" i="2"/>
  <c r="AZ24" i="2"/>
  <c r="BD23" i="2"/>
  <c r="AZ23" i="2"/>
  <c r="BD22" i="2"/>
  <c r="AZ22" i="2"/>
  <c r="BD21" i="2"/>
  <c r="AZ21" i="2"/>
  <c r="BD20" i="2"/>
  <c r="AZ20" i="2"/>
  <c r="BE20" i="2"/>
  <c r="BD19" i="2"/>
  <c r="AZ19" i="2"/>
  <c r="BD18" i="2"/>
  <c r="AZ18" i="2"/>
  <c r="BE18" i="2"/>
  <c r="BD17" i="2"/>
  <c r="AZ17" i="2"/>
  <c r="BE17" i="2"/>
  <c r="BD16" i="2"/>
  <c r="AZ16" i="2"/>
  <c r="BE16" i="2"/>
  <c r="BD15" i="2"/>
  <c r="AZ15" i="2"/>
  <c r="BE15" i="2"/>
  <c r="BD14" i="2"/>
  <c r="AZ14" i="2"/>
  <c r="BE14" i="2"/>
  <c r="BD13" i="2"/>
  <c r="AZ13" i="2"/>
  <c r="BE13" i="2"/>
  <c r="BD12" i="2"/>
  <c r="AZ12" i="2"/>
  <c r="BE48" i="8"/>
  <c r="BA48" i="8"/>
  <c r="BE47" i="8"/>
  <c r="BA47" i="8"/>
  <c r="BE46" i="8"/>
  <c r="BA46" i="8"/>
  <c r="BE45" i="8"/>
  <c r="BA45" i="8"/>
  <c r="BE44" i="8"/>
  <c r="BA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Nancy Patricia Montoya Arbelaez</author>
  </authors>
  <commentList>
    <comment ref="A11" authorId="0" shapeId="0" xr:uid="{00000000-0006-0000-0000-000001000000}">
      <text>
        <r>
          <rPr>
            <sz val="9"/>
            <color indexed="81"/>
            <rFont val="Tahoma"/>
            <family val="2"/>
          </rPr>
          <t xml:space="preserve">
Seleccione el nombre del proceso tal como aparece en la caracterizacón del proceso </t>
        </r>
      </text>
    </comment>
    <comment ref="C11" authorId="0" shapeId="0" xr:uid="{00000000-0006-0000-0000-000002000000}">
      <text>
        <r>
          <rPr>
            <b/>
            <sz val="12"/>
            <color indexed="81"/>
            <rFont val="Arial"/>
            <family val="2"/>
          </rPr>
          <t>Registrar el objetivo que se encuentra en la ultima versión de la caracterización de cada proceso.</t>
        </r>
      </text>
    </comment>
    <comment ref="D11" authorId="0" shapeId="0" xr:uid="{00000000-0006-0000-0000-000003000000}">
      <text>
        <r>
          <rPr>
            <b/>
            <sz val="18"/>
            <color indexed="81"/>
            <rFont val="Arial"/>
            <family val="2"/>
          </rPr>
          <t>Cargo direccionador del proceso, el cual se encuentra en la caracterización del proceso como responsable(s).</t>
        </r>
      </text>
    </comment>
    <comment ref="E11" authorId="1" shapeId="0" xr:uid="{00000000-0006-0000-0000-000004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xr:uid="{00000000-0006-0000-0000-000005000000}">
      <text>
        <r>
          <rPr>
            <b/>
            <sz val="18"/>
            <color indexed="81"/>
            <rFont val="Arial"/>
            <family val="2"/>
          </rPr>
          <t>Según lista desplegable, y definir según descripción de las tipologías (pestaña "Conceptos").</t>
        </r>
      </text>
    </comment>
    <comment ref="K11" authorId="0" shapeId="0" xr:uid="{00000000-0006-0000-0000-000006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xr:uid="{00000000-0006-0000-0000-000007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xr:uid="{00000000-0006-0000-0000-000008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xr:uid="{00000000-0006-0000-0000-000009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xr:uid="{00000000-0006-0000-0000-00000A000000}">
      <text>
        <r>
          <rPr>
            <b/>
            <sz val="14"/>
            <color indexed="81"/>
            <rFont val="Arial"/>
            <family val="2"/>
          </rPr>
          <t>campo calculado automaticamente.
Nota: no modificar manualmente.</t>
        </r>
        <r>
          <rPr>
            <sz val="9"/>
            <color indexed="81"/>
            <rFont val="Tahoma"/>
            <family val="2"/>
          </rPr>
          <t xml:space="preserve">
</t>
        </r>
      </text>
    </comment>
    <comment ref="AK11" authorId="1" shapeId="0" xr:uid="{00000000-0006-0000-0000-00000B000000}">
      <text>
        <r>
          <rPr>
            <sz val="14"/>
            <color indexed="81"/>
            <rFont val="Arial"/>
            <family val="2"/>
          </rPr>
          <t xml:space="preserve">
Ubicación del riesgo en la zona de calor, campo calculado automaticamente.
Nota: no modificar manualmente.</t>
        </r>
      </text>
    </comment>
    <comment ref="AM11" authorId="2" shapeId="0" xr:uid="{00000000-0006-0000-0000-00000C000000}">
      <text>
        <r>
          <rPr>
            <b/>
            <sz val="9"/>
            <color indexed="81"/>
            <rFont val="Tahoma"/>
            <family val="2"/>
          </rPr>
          <t>Debe indicar qué pasa con las observaciones o
desviaciones resultantes de ejecutar el control.</t>
        </r>
      </text>
    </comment>
    <comment ref="AN11" authorId="2" shapeId="0" xr:uid="{00000000-0006-0000-0000-00000D000000}">
      <text>
        <r>
          <rPr>
            <b/>
            <sz val="9"/>
            <color indexed="81"/>
            <rFont val="Tahoma"/>
            <family val="2"/>
          </rPr>
          <t>Debe dejar evidencia de la ejecución del control.</t>
        </r>
        <r>
          <rPr>
            <sz val="9"/>
            <color indexed="81"/>
            <rFont val="Tahoma"/>
            <family val="2"/>
          </rPr>
          <t xml:space="preserve">
</t>
        </r>
      </text>
    </comment>
    <comment ref="AO11" authorId="0" shapeId="0" xr:uid="{00000000-0006-0000-0000-00000E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xr:uid="{00000000-0006-0000-0000-00000F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xr:uid="{00000000-0006-0000-00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xr:uid="{00000000-0006-0000-00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xr:uid="{00000000-0006-0000-00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xr:uid="{00000000-0006-0000-00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xr:uid="{00000000-0006-0000-00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xr:uid="{00000000-0006-0000-00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xr:uid="{00000000-0006-0000-00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xr:uid="{00000000-0006-0000-00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xr:uid="{00000000-0006-0000-00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xr:uid="{00000000-0006-0000-00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xr:uid="{00000000-0006-0000-00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xr:uid="{00000000-0006-0000-00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100-000001000000}">
      <text>
        <r>
          <rPr>
            <sz val="9"/>
            <color indexed="81"/>
            <rFont val="Tahoma"/>
            <family val="2"/>
          </rPr>
          <t xml:space="preserve">
Elegir el nombre del proceso tal como aparece en la caracterización</t>
        </r>
      </text>
    </comment>
    <comment ref="C17" authorId="0" shapeId="0" xr:uid="{00000000-0006-0000-0100-000002000000}">
      <text>
        <r>
          <rPr>
            <b/>
            <sz val="12"/>
            <color indexed="81"/>
            <rFont val="Arial"/>
            <family val="2"/>
          </rPr>
          <t>Registrar el objetivo que se encuentra en la ultima versión de la caracterización de cada proceso.</t>
        </r>
      </text>
    </comment>
    <comment ref="D17" authorId="0" shapeId="0" xr:uid="{00000000-0006-0000-0100-000003000000}">
      <text>
        <r>
          <rPr>
            <b/>
            <sz val="18"/>
            <color indexed="81"/>
            <rFont val="Arial"/>
            <family val="2"/>
          </rPr>
          <t>Cargo direccionador del proceso, el cual se encuentra en la caracterización del proceso como responsable(s).</t>
        </r>
      </text>
    </comment>
    <comment ref="E17" authorId="1" shapeId="0" xr:uid="{00000000-0006-0000-01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1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1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1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100-000008000000}">
      <text>
        <r>
          <rPr>
            <sz val="14"/>
            <color indexed="81"/>
            <rFont val="Arial"/>
            <family val="2"/>
          </rPr>
          <t>Revisar la tabla de frecuencia en la pestaña "Conceptos".</t>
        </r>
      </text>
    </comment>
    <comment ref="K17" authorId="1" shapeId="0" xr:uid="{00000000-0006-0000-01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1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1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100-00000D000000}">
      <text>
        <r>
          <rPr>
            <b/>
            <sz val="9"/>
            <color indexed="81"/>
            <rFont val="Tahoma"/>
            <family val="2"/>
          </rPr>
          <t>Debe tener una periodicidad definida para su
ejecución.</t>
        </r>
      </text>
    </comment>
    <comment ref="R17" authorId="3" shapeId="0" xr:uid="{00000000-0006-0000-01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1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1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1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1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1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1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1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1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1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1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1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1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1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200-000001000000}">
      <text>
        <r>
          <rPr>
            <b/>
            <sz val="9"/>
            <color indexed="81"/>
            <rFont val="Tahoma"/>
            <family val="2"/>
          </rPr>
          <t>Elcy del Carmen Montoya Perez:</t>
        </r>
        <r>
          <rPr>
            <sz val="9"/>
            <color indexed="81"/>
            <rFont val="Tahoma"/>
            <family val="2"/>
          </rPr>
          <t xml:space="preserve">
</t>
        </r>
      </text>
    </comment>
    <comment ref="A11" authorId="0" shapeId="0" xr:uid="{00000000-0006-0000-0200-000002000000}">
      <text>
        <r>
          <rPr>
            <sz val="9"/>
            <color indexed="81"/>
            <rFont val="Tahoma"/>
            <family val="2"/>
          </rPr>
          <t xml:space="preserve">
Seleccione el nombre del proceso tal como aparece en la caracterizacón del proceso </t>
        </r>
      </text>
    </comment>
    <comment ref="B11" authorId="0" shapeId="0" xr:uid="{00000000-0006-0000-0200-000003000000}">
      <text>
        <r>
          <rPr>
            <b/>
            <sz val="12"/>
            <color indexed="81"/>
            <rFont val="Arial"/>
            <family val="2"/>
          </rPr>
          <t>Registrar el objetivo que se encuentra en la ultima versión de la caracterización de cada proceso.</t>
        </r>
      </text>
    </comment>
    <comment ref="C11" authorId="0" shapeId="0" xr:uid="{00000000-0006-0000-0200-000004000000}">
      <text>
        <r>
          <rPr>
            <b/>
            <sz val="18"/>
            <color indexed="81"/>
            <rFont val="Arial"/>
            <family val="2"/>
          </rPr>
          <t>Cargo direccionador del proceso, el cual se encuentra en la caracterización del proceso como responsable(s).</t>
        </r>
      </text>
    </comment>
    <comment ref="D11" authorId="1" shapeId="0" xr:uid="{00000000-0006-0000-02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200-000006000000}">
      <text>
        <r>
          <rPr>
            <b/>
            <sz val="18"/>
            <color indexed="81"/>
            <rFont val="Arial"/>
            <family val="2"/>
          </rPr>
          <t>Según lista desplegable, y definir según descripción de las tipologías (pestaña "Conceptos").</t>
        </r>
      </text>
    </comment>
    <comment ref="J11" authorId="0" shapeId="0" xr:uid="{00000000-0006-0000-02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2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2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2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2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200-00000C000000}">
      <text>
        <r>
          <rPr>
            <sz val="14"/>
            <color indexed="81"/>
            <rFont val="Arial"/>
            <family val="2"/>
          </rPr>
          <t xml:space="preserve">
Ubicación del riesgo en la zona de calor, campo calculado automaticamente.
Nota: no modificar manualmente.</t>
        </r>
      </text>
    </comment>
    <comment ref="AK11" authorId="2" shapeId="0" xr:uid="{00000000-0006-0000-02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200-00000E000000}">
      <text>
        <r>
          <rPr>
            <b/>
            <sz val="9"/>
            <color indexed="81"/>
            <rFont val="Tahoma"/>
            <family val="2"/>
          </rPr>
          <t>Debe indicar qué pasa con las observaciones o
desviaciones resultantes de ejecutar el control.</t>
        </r>
      </text>
    </comment>
    <comment ref="AM11" authorId="2" shapeId="0" xr:uid="{00000000-0006-0000-02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2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2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<sst xmlns="http://schemas.openxmlformats.org/spreadsheetml/2006/main" count="6352" uniqueCount="1604">
  <si>
    <t xml:space="preserve">MATRIZ GESTIÓN DE RIESGO </t>
  </si>
  <si>
    <t>IDENTIFICACIÓN DEL RIESGO</t>
  </si>
  <si>
    <t>ANALISIS DE RIESGOS</t>
  </si>
  <si>
    <t>MONITOREO Y REVISIÓN DE RIESGOS</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</si>
  <si>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</si>
  <si>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</si>
  <si>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</si>
  <si>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</si>
  <si>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</si>
  <si>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</si>
  <si>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</si>
  <si>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</si>
  <si>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</si>
  <si>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</si>
  <si>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</si>
  <si>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</si>
  <si>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</si>
  <si>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</si>
  <si>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</si>
  <si>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</si>
  <si>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</si>
  <si>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</si>
  <si>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</si>
  <si>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</si>
  <si>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</si>
  <si>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</si>
  <si>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</si>
  <si>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</si>
  <si>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</si>
  <si>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</si>
  <si>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</si>
  <si>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</si>
  <si>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</si>
  <si>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</si>
  <si>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</si>
  <si>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</si>
  <si>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</si>
  <si>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</si>
  <si>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</si>
  <si>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</si>
  <si>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</si>
  <si>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</si>
  <si>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</si>
  <si>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</si>
  <si>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</si>
  <si>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</si>
  <si>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</si>
  <si>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</si>
  <si>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</si>
  <si>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</si>
  <si>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</si>
  <si>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</si>
  <si>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</si>
  <si>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</si>
  <si>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</si>
  <si>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</si>
  <si>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</si>
  <si>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</si>
  <si>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</si>
  <si>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</si>
  <si>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</si>
  <si>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</si>
  <si>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</si>
  <si>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</si>
  <si>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</si>
  <si>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</si>
  <si>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</si>
  <si>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</si>
  <si>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</si>
  <si>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</si>
  <si>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</si>
  <si>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</si>
  <si>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</si>
  <si>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r>
      <rPr>
        <b/>
        <sz val="11"/>
        <color rgb="FF000000"/>
        <rFont val="Calibri"/>
      </rPr>
      <t xml:space="preserve">Observación  </t>
    </r>
    <r>
      <rPr>
        <sz val="11"/>
        <color rgb="FF000000"/>
        <rFont val="Calibri"/>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</si>
  <si>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Mayo - Junio</t>
  </si>
  <si>
    <t>Materializó
 Julio - Agosto</t>
  </si>
  <si>
    <t xml:space="preserve">Materializó
Septiembre -Octube </t>
  </si>
  <si>
    <t>Materializó
Noviembre -Diciembre</t>
  </si>
  <si>
    <t xml:space="preserve">Planeación Organizacional </t>
  </si>
  <si>
    <t>PO-RC1-CAU1-CON1</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</si>
  <si>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</si>
  <si>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</si>
  <si>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</si>
  <si>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</si>
  <si>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</si>
  <si>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</si>
  <si>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</si>
  <si>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</si>
  <si>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</si>
  <si>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</si>
  <si>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</si>
  <si>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r>
      <t xml:space="preserve">Los profesionales y/o apoyos de la Oficina Asesora de Planeación, de forma manual, </t>
    </r>
    <r>
      <rPr>
        <b/>
        <sz val="11"/>
        <color rgb="FF000000"/>
        <rFont val="Arial"/>
      </rPr>
      <t>validan</t>
    </r>
    <r>
      <rPr>
        <sz val="11"/>
        <color rgb="FF000000"/>
        <rFont val="Arial"/>
      </rPr>
      <t xml:space="preserve">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t>
    </r>
    <r>
      <rPr>
        <sz val="11"/>
        <color rgb="FFFF0000"/>
        <rFont val="Arial"/>
      </rPr>
      <t>.</t>
    </r>
    <r>
      <rPr>
        <sz val="11"/>
        <color rgb="FF000000"/>
        <rFont val="Arial"/>
      </rPr>
      <t xml:space="preserve">                                          
Como evidencia del control esta la Plataforma de Sistema de indicadores, Correo al área responsable.</t>
    </r>
  </si>
  <si>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</si>
  <si>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</si>
  <si>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</si>
  <si>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</si>
  <si>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</si>
  <si>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</si>
  <si>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</si>
  <si>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</si>
  <si>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</si>
  <si>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</si>
  <si>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</si>
  <si>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rPr>
        <b/>
        <sz val="11"/>
        <color rgb="FF000000"/>
        <rFont val="Arial"/>
      </rPr>
      <t xml:space="preserve">27/02/2026 </t>
    </r>
    <r>
      <rPr>
        <sz val="11"/>
        <color rgb="FF000000"/>
        <rFont val="Arial"/>
      </rPr>
      <t>Durante el primer bimestre evaluado, el equipo de la Oficina Asesora de Planeación  se generaron reportes para enero y febrero  através del F-PO-31y se enviaron correos a las dependencias en las cuales la iformación no estaba clara.  la evidencia del control es el F-PO-31. Lo cual demuestra que el riesgo no se materializó y se realizarón los contrales adecuadamente. 
https://indeportesantioquia.sharepoint.com/:x:/s/ObservatoriodelDeporteInformesdeanaltica/IQDTxUqnqJfDRZRizmf5q8ClAR66KaZ8qIvopsgXeIuTANM?e=jgg50N</t>
    </r>
  </si>
  <si>
    <t>"29/04/2026 En la reunión más reciente del equipo de Planeación, conformado por el líder del área y los profesionales asignados, se efectuó la revisión correspondiente al  segundo bimestre. Como resultado de este análisis, se concluyó que no se materializaron situaciones asociadas al riesgo de Corrupción durante el periodo.  De igual manera, se verificó que el control definido para mitigar dicho riesgo se ha aplicado de forma continua y adecuada, contribuyendo al cumplimiento de las actividades programadas.
Como respaldo de esta verificación, se cuenta con:
indeportesantioquia.sharepoint.com/:x:/r/sites/ObservatoriodelDeporteInformesdeanaltica/_layouts/15/Doc.aspx?sourcedoc=%7BA74AC5D3-97A8-45C3-9462-CE67F9ABC0A5%7D&amp;file=F-PO-31_Evaluacion_de_Indicadores_2026.xlsx&amp;fromShare=true&amp;action=default&amp;mobileredirect=true"</t>
  </si>
  <si>
    <t>Capacitación para organizaciones deportivas</t>
  </si>
  <si>
    <t>CP-RC1-CAU1-CON1</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</si>
  <si>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</si>
  <si>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</si>
  <si>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Posibilidad de recibir o solicitar dadiva o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</si>
  <si>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Corrupción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</si>
  <si>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</si>
  <si>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</si>
  <si>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RARA VEZ</t>
  </si>
  <si>
    <t>ALTO</t>
  </si>
  <si>
    <t>El profesional especializado coteja la información resultante del control docente que genera la plataforma Deportes Ant vs el  consolidado de asistencia que entrega el prestador del servicio, para determinar si se cumplen los requisitos y se pueda generar el certificado.  Si la revision no coincide se vuelve a verificar la informacion y si definitivamente no coinciden se devuelve al técnico administrativo para validar las inconsistencias.  La evidencia es el control docente con el email del PE y se realiza a demanda  cada que se terminar un curso. Este control se ejecuta de forma manual.</t>
  </si>
  <si>
    <t xml:space="preserve">Si la revision no coincide se vuelve a verificar la informacion y si definitivamente no coinciden se devuelve al técnico administrativo para validar las inconsistencias. </t>
  </si>
  <si>
    <t xml:space="preserve">Control docente verificado por el PE </t>
  </si>
  <si>
    <t>reducir</t>
  </si>
  <si>
    <t>Realizar cruce de base de datos con las base de datos de certificados emitidos</t>
  </si>
  <si>
    <t>Archivo de Excel
Control docente</t>
  </si>
  <si>
    <r>
      <rPr>
        <sz val="11"/>
        <color rgb="FF000000"/>
        <rFont val="Arial"/>
      </rPr>
      <t xml:space="preserve">03/03/2026
Se crea el link de evidencias para almacenar los soportes de los certificados que se generen en virtud del desarrollo de la agenda de capacitación 
</t>
    </r>
    <r>
      <rPr>
        <u/>
        <sz val="11"/>
        <color rgb="FF0563C1"/>
        <rFont val="Arial"/>
      </rPr>
      <t xml:space="preserve">
https://indeportesantioquia-my.sharepoint.com/:f:/r/personal/ialvarez_indeportesantioquia_gov_co/Documents/Documentos/0.%202026/Evidencias%20riesgos%20corrupcion%202026?csf=1&amp;web=1&amp;e=6vbJlR
</t>
    </r>
    <r>
      <rPr>
        <sz val="11"/>
        <color rgb="FF000000"/>
        <rFont val="Arial"/>
      </rPr>
      <t>El equipo del Sistema Departamental de Capacitación revisó las condiciones que permiten indicar que el riesgo de corrupción identificado para el proceso de capacitación para organizaciones deportivas, durante el periodo enero febrero de 2026, no se haya materializado, ya que, para la fecha, únicamente se inició un curso la ultima semana de febrero y finaliza el 18 de marzo de 2026, por esta razón, aun no se ha realizado el cruce de base de datos de las personas que cumplieron con los requisitos de certificación,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efectivo.</t>
    </r>
  </si>
  <si>
    <t>"03/03/2026
Se alimenta el link de evidencias para almacenar los soportes de los certificados que se generen en virtud del desarrollo de la agenda de capacitación 
https://indeportesantioquia-my.sharepoint.com/:f:/r/personal/ialvarez_indeportesantioquia_gov_co/Documents/Documentos/0.%202026/Evidencias%20riesgos%20corrupcion%202026?csf=1&amp;web=1&amp;e=6vbJlR
El equipo del Sistema Departamental de Capacitación revisó las condiciones que permiten indicar que el riesgo de corrupción identificado para el proceso de capacitación para organizaciones deportivas, durante el periodo marzo - abril de 2026, no se haya materializado, ya que, para la fecha, solo se ha realizado el cruce de base de datos de las personas que cumplieron con los requisitos de certificación de 4 cursos,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t>
  </si>
  <si>
    <t xml:space="preserve">Comunicaciones </t>
  </si>
  <si>
    <t>CC-RC1-CAU1-CON1</t>
  </si>
  <si>
    <t>Fortalecer la imagen institucional de Indeportes Antioquia, como referente social del deporte en el departamento.</t>
  </si>
  <si>
    <t>Jefe Oficina de Comunicaciones</t>
  </si>
  <si>
    <t>Posibilidad de recibir o solicitar dadivas o beneficios, a nombre propio de terceros con el fin de manipular información institucional  para comprometer la transparencia y la integridad de la información.</t>
  </si>
  <si>
    <t>si</t>
  </si>
  <si>
    <t xml:space="preserve">Interés personal de percibir recursos económicos </t>
  </si>
  <si>
    <t xml:space="preserve">Una crisis reputacional que impacte negativamente la imagen de la entidad, de sus colaboradores o del Gobierno Departamental. </t>
  </si>
  <si>
    <t>Sí</t>
  </si>
  <si>
    <t>MODERADO</t>
  </si>
  <si>
    <r>
      <rPr>
        <sz val="11"/>
        <color rgb="FF000000"/>
        <rFont val="Calibri"/>
        <scheme val="minor"/>
      </rPr>
      <t>El jefe de la Oficina Asesora de Comunicaciones, de forma manual  es el encargado de atender a los medios de comunicación y del direccionamiento de los voceros. Y quien</t>
    </r>
    <r>
      <rPr>
        <b/>
        <sz val="11"/>
        <color rgb="FF000000"/>
        <rFont val="Calibri"/>
        <scheme val="minor"/>
      </rPr>
      <t xml:space="preserve"> valide</t>
    </r>
    <r>
      <rPr>
        <sz val="11"/>
        <color rgb="FF000000"/>
        <rFont val="Calibri"/>
        <scheme val="minor"/>
      </rPr>
      <t xml:space="preserv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y/o la información publicada. Y la periodicidad del control se realizará a necesidad.
Cuando la información no está acorde una vez validada con Gerencia y/o con la Of. Asesora Jurídica (cuando aplique) se devuelve para realizar los ajustes correspondientes.
</t>
    </r>
    <r>
      <rPr>
        <b/>
        <sz val="11"/>
        <color rgb="FF000000"/>
        <rFont val="Calibri"/>
        <scheme val="minor"/>
      </rPr>
      <t xml:space="preserve">Sitio web para revisar información publicada: </t>
    </r>
    <r>
      <rPr>
        <sz val="11"/>
        <color rgb="FF000000"/>
        <rFont val="Calibri"/>
        <scheme val="minor"/>
      </rPr>
      <t>https://indeportesantioquia.gov.co</t>
    </r>
  </si>
  <si>
    <t>Cuando la información no está acorde una vez validada con Gerencia y/o con la Oficina Asesora Jurídica (cuando aplique) se devuelve para realizar los ajustes correspondientes.</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</si>
  <si>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</si>
  <si>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</si>
  <si>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</si>
  <si>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</si>
  <si>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</si>
  <si>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Apoyo Técnico, Científico y Psicosocial </t>
  </si>
  <si>
    <t>AT-RC1-CAU1-CON1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</si>
  <si>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</si>
  <si>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</si>
  <si>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</si>
  <si>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</si>
  <si>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</si>
  <si>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</si>
  <si>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</si>
  <si>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r>
      <t xml:space="preserve">El metodologo asignado al deporte </t>
    </r>
    <r>
      <rPr>
        <b/>
        <sz val="11"/>
        <color rgb="FF000000"/>
        <rFont val="Arial"/>
      </rPr>
      <t>Verifica</t>
    </r>
    <r>
      <rPr>
        <sz val="11"/>
        <color rgb="FF000000"/>
        <rFont val="Arial"/>
      </rPr>
      <t xml:space="preserve">  cada mes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r>
  </si>
  <si>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</si>
  <si>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</si>
  <si>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</si>
  <si>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IMPROBABLE</t>
  </si>
  <si>
    <t>Mensual</t>
  </si>
  <si>
    <t>Revisar requisitos por parte del Comité técnico científico evaluador de apoyos.</t>
  </si>
  <si>
    <t>Resoluciones de apoyo, Listados oficiales</t>
  </si>
  <si>
    <t>28/02/2026 Verificar las solicitudes y pertinecia de continuidad en los estimulos economicos, alimentacion, educacion, alojamiento y poliza por parte de los integrantes del comite coordinador de estimulos de manera que todos estimulo sea aprobado en dicho comite. La evidencia de lo revisado en el comite queda registrado y firmado en el acta del comite por parte del Subgerete, Jefe de oficina de medicina, Coordinadora Psicosocial y Coordinador metodologico.</t>
  </si>
  <si>
    <t>30/04/2026 Verificar durante los comites coordinadores del programa en el mes de marzo y abril las postulaciones, resultados y seguimiento al rendimiento deportivo para otorgar el estimulo economico, alimentacion, alojamiento, educativo y poliza a los atletas y para atletas, segun los estipula la resolucion 120 de 2025. Cada metodologo o Psicosocial que acompaña la respectia disciplina deportiva sustenta la pertinencia de ingreso, exclusion o continuidad en el estíulo. Durante los comites se realizan las actas de las reuniones donde quedan consignados los detalles tratados en los comites y posterior a esto, se realizan las resoluciones para otorgar los estimulos.</t>
  </si>
  <si>
    <t>Deporte</t>
  </si>
  <si>
    <t>RD-RC1-CAU1-CON1</t>
  </si>
  <si>
    <t xml:space="preserve">Fomentar el deporte formativo en los municipios del departamento de Antioquia a través de estrategias de promoción, formación y cofinanciación para el adecuado desarrollo de las habilidades y capacidades motrices, físicas, psicológicas y sociales en los niños y las niñas. </t>
  </si>
  <si>
    <t xml:space="preserve">Líder programa Deporte Formativo profesional Universitario </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</si>
  <si>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</si>
  <si>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</si>
  <si>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</si>
  <si>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r>
      <t xml:space="preserve">El Lider del proceso, (profesional Universitario) y  equipo de trabajo (técnicos y contratistas), a demanda </t>
    </r>
    <r>
      <rPr>
        <b/>
        <sz val="11"/>
        <color rgb="FF000000"/>
        <rFont val="Arial"/>
      </rPr>
      <t>Verifican</t>
    </r>
    <r>
      <rPr>
        <sz val="11"/>
        <color rgb="FF000000"/>
        <rFont val="Arial"/>
      </rPr>
      <t xml:space="preserve">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r>
  </si>
  <si>
    <t xml:space="preserve">En caso de haber incumplimiento en los criterios de selección, se realiza un informe aclaratorio a los usuarios o solicitantes.
</t>
  </si>
  <si>
    <t>Correo eletrónicos, circulares, resoluciones e informe aclaratorio.</t>
  </si>
  <si>
    <t xml:space="preserve">hacer seguimientos de los procesos de selección,  circulares, resoluciones e informes aclaratorios.
</t>
  </si>
  <si>
    <t>Carpetas y archivos del programa</t>
  </si>
  <si>
    <r>
      <rPr>
        <b/>
        <sz val="11"/>
        <color rgb="FF000000"/>
        <rFont val="Arial"/>
      </rPr>
      <t>12/03/2026</t>
    </r>
    <r>
      <rPr>
        <sz val="11"/>
        <color rgb="FF000000"/>
        <rFont val="Arial"/>
      </rPr>
      <t xml:space="preserve"> El profesional del proceso Deporte Formativo en el mes de febrero reviza los riesgos e identifica que No se materializa ya que se está enfase de planeación y no se han generados estrategias de cofinanciación y/o otros procesos de selección que beneficie a los entes deportivos municipales y quien hace sus veces .</t>
    </r>
  </si>
  <si>
    <t>06/05//2026 El profesional del proceso Deporte Formativo en el mes de abril reviza los riesgos e identifica que No se materializa ya que estamos en fase de publicación y postulación de cofinanciación los procesos de selección que beneficie a los entes deportivos municipales y quien hace sus veces .</t>
  </si>
  <si>
    <t xml:space="preserve">Juegos Deportivos Institucionales </t>
  </si>
  <si>
    <t>JD-RC1-CAU1-CON1</t>
  </si>
  <si>
    <t> Fomentar la práctica del deporte, la educación física y la recreación en el departamento de Antioquia a través del diseño y acompañamiento de programas y proyectos orientados a la población en general y grupos especiales.</t>
  </si>
  <si>
    <t>Subgerente de Fomento y Desarrollo Deportivo</t>
  </si>
  <si>
    <t>Posibilidad de recibir o solicitar cualquier dádiva o beneficio a nombre propio o para terceros, manipulando la plataforma para el cargue de la documentación favoreciendo la participación de deportistas o los resultados de los municipios en los diferentes juegos deportivos Institucionales.</t>
  </si>
  <si>
    <t xml:space="preserve">Posibilidad de cambios de los documentos requeridos en la plataforma  por parte de operadores y/o funcionarios  vinculados al proceso.         </t>
  </si>
  <si>
    <t>Incumplimiento de los tiempos y la norma reglamentaria, acarreando reclamaciones y demandas deportivas
Desmotivación en la participación de los municipios en los diferentes juegos deportivos programados por la Entidad.</t>
  </si>
  <si>
    <t>MAYOR</t>
  </si>
  <si>
    <t>El personal encargado de la revisión documental verifica de forma manual que los documentos cargados en la plataforma cumplan con los requisitos establecidos en las cartas fundamentales correspondientes.
Este proceso asegurará que el cumplimiento de los requisitos no sean manipulados ni alterados. 
Este control se realiza  cada vez que se realiza la actividad                                               
En caso de que algún deportista o municipio no cumpla con los requisitos establecidos, se rechazan y se les otorgará un plazo prudente para ajustar la documentación requerida.
Como evidencia del control, se mantendrá un cuadro de inscripción y aprobación, en el que constará el nombre del aprobador.</t>
  </si>
  <si>
    <t>Si la revisión no coincide o no cumple con los requisitos, se rechaza el deportista y/o personal de apoyo.</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</si>
  <si>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</si>
  <si>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</si>
  <si>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</si>
  <si>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</si>
  <si>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t>06 de Marzo de 2026:
El seguimiento se realiza por parte del profesional Universitario Cesar Augusto Franco Londoño, La Auxiliar Administrativa Sandra Milena Calle Bedoya y el contratista Edwin Aullon.
Actualmente se está parametrizando la plataforma para iniciar con el periodo de inscripciones deportiivas en los Juegos Deportivos Campesinos, razón por la cual no se han desarrollado actividades que den pie a la materialización del riesgo.</t>
  </si>
  <si>
    <t>"29 de abril de 2026:
El seguimiento se realiza por parte de la Auxiliar Administrativa Sandra Milena Calle Bedoya y el contratista Edwin Aullon.
Aún se continua con la parametrización en la plataforma para iniciar con el periodo de inscripciones deportivas en los Juegos Deportivos Campesinos, razón por la cual no se han desarrollado actividades que den pie a la materialización del riesgo."</t>
  </si>
  <si>
    <t>Recreación</t>
  </si>
  <si>
    <t>PR-RC1-CAU1-CON1</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</si>
  <si>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</si>
  <si>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</si>
  <si>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Posibilidad de recibir o solicitar dádivas o beneficios a nombre propio o de terceros  para adjudicar las cofinanciaciones de implementos, eventos y/o monitores  a un municipio que no cumpla con los requisitos exigidos</t>
  </si>
  <si>
    <t>RARA VEZ1</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</si>
  <si>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</si>
  <si>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</si>
  <si>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hacer seguimientos de los procesos de selección,  circulares, resoluciones e informes aclaratorios.</t>
  </si>
  <si>
    <t>24/03/2026: La PU de Recreación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</si>
  <si>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38 municipios postulados para recibir los entornos recreativos (ludoteca). Por lo tanto, no se materializó.</t>
  </si>
  <si>
    <t xml:space="preserve">Actividad Física </t>
  </si>
  <si>
    <t>AF-RC1-CAU1-CON1</t>
  </si>
  <si>
    <t>Consolidar la práctica de la actividad física saludable en los municipios del departamento de Antioquia a través de estrategias de promoción, formación y cofinanciación para la creación de hábitos de vida saludable en el curso de vida.</t>
  </si>
  <si>
    <t>Profesional Universitario Programa "Por su salud, muévase pues"</t>
  </si>
  <si>
    <r>
      <t xml:space="preserve">El Lider del proceso, (profesional Universitario) y  equipo de trabajo (técnicos y contratistas), continuamente </t>
    </r>
    <r>
      <rPr>
        <b/>
        <sz val="11"/>
        <color rgb="FF000000"/>
        <rFont val="Arial"/>
      </rPr>
      <t>Verifican</t>
    </r>
    <r>
      <rPr>
        <sz val="11"/>
        <color rgb="FF000000"/>
        <rFont val="Arial"/>
      </rPr>
      <t xml:space="preserve">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r>
  </si>
  <si>
    <t>Alto</t>
  </si>
  <si>
    <t>24/03/2026: El PU de Actividad física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</si>
  <si>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34 municipios postulados para recibir los centros de promoción de la salud. Por lo tanto no se materializó.</t>
  </si>
  <si>
    <t xml:space="preserve">Asesoría para la construcción de escenarios deportivos </t>
  </si>
  <si>
    <t>AC-RC4-CAU1-CON1</t>
  </si>
  <si>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</si>
  <si>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Subgerente de escenarios deportivos y equipamieto</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</si>
  <si>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</si>
  <si>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</si>
  <si>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</si>
  <si>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</si>
  <si>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r>
      <t xml:space="preserve">El profesional asignado anualmente  revisa de forma manual los los proyectos remitidos por los municipios y  </t>
    </r>
    <r>
      <rPr>
        <b/>
        <sz val="11"/>
        <color rgb="FF000000"/>
        <rFont val="Arial"/>
      </rPr>
      <t>valida</t>
    </r>
    <r>
      <rPr>
        <sz val="11"/>
        <color rgb="FF000000"/>
        <rFont val="Arial"/>
      </rPr>
      <t xml:space="preserve">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r>
  </si>
  <si>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</si>
  <si>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</si>
  <si>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</si>
  <si>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</si>
  <si>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</si>
  <si>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27/02/2026 GCM: la subgerencia aún no inicia con viabilización de proyectos. Por lo que no se identifican nuevos riesgos ni se tienen evidencias para aportar</t>
  </si>
  <si>
    <t>28/04/2026 GCM: la subgerencia aún no inicia con viabilización de proyectos. Por lo que no se identifican nuevos riesgos ni se tienen evidencias para aportar</t>
  </si>
  <si>
    <t xml:space="preserve">Servicio al Ciudadano </t>
  </si>
  <si>
    <t>SC-RC1-CAU1-CON1</t>
  </si>
  <si>
    <t xml:space="preserve">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</si>
  <si>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</si>
  <si>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Posibilidad de recibir , solicitar o exigir beneficios a nombre propio o de terceros al realizar solicitudes, asuntos o  requerimientos sin el pleno cumplimiento de los requisitos.</t>
  </si>
  <si>
    <t>Falta de ética del servidor público.</t>
  </si>
  <si>
    <t>Sanciones disciplinarias</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</si>
  <si>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</si>
  <si>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</si>
  <si>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 xml:space="preserve">SC-RC1-CAU1-CON1 Acta Correo electrónico con el código de etica.pdf
</t>
  </si>
  <si>
    <t xml:space="preserve">Anual </t>
  </si>
  <si>
    <t>Capacitar al recurso humano en los riesgos de corrupcion.</t>
  </si>
  <si>
    <t>Acta /Correo electronico con evidencia de sensibilización realizada.</t>
  </si>
  <si>
    <r>
      <rPr>
        <b/>
        <sz val="11"/>
        <color rgb="FF000000"/>
        <rFont val="Arial"/>
      </rPr>
      <t>02/03/2026:</t>
    </r>
    <r>
      <rPr>
        <sz val="11"/>
        <color rgb="FF000000"/>
        <rFont val="Arial"/>
      </rPr>
      <t xml:space="preserve"> Después de realizar la socialización del código de ética y enfatizar la importancia del comportamiento ético, se concluye que durante el bimestre evaluado no se recibió ningún reporte de denuncias relacionadas con posibles hechos de corrupción en el proceso de Servicio al Ciudadano.
Lo anterior permite evidenciar que, en este período, no se materializó el riesgo de corrupción asociado a dicho proceso, reflejando el compromiso institucional con la transparencia, la integridad y el cumplimiento de los principios éticos establecidos.</t>
    </r>
  </si>
  <si>
    <t>"29/04/2026: Durante el bimestre evaluado se evidencia la ausencia de denuncias relacionadas con posibles actos de corrupción en el proceso de Servicio al Ciudadano, lo cual da cuenta de un comportamiento estable del riesgo y de la efectividad de las acciones de seguimiento y control implementadas.
https://indeportesantioquia.sharepoint.com/sites/SGC2/Documentos%20compartidos/Forms/AllItems.aspx?id=%2Fsites%2FSGC2%2FDocumentos%20compartidos%2F3%2E1%20Evidencias%20deRriegos%2FServicio%20al%20Ciudadano%2FEvidencias%20Riesgos%202026&amp;viewid=a2f1d042%2Daf6e%2D4186%2Dbd4e%2Dc44ba5e39a84&amp;p=true"</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</si>
  <si>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</si>
  <si>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</si>
  <si>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</si>
  <si>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</si>
  <si>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r>
      <rPr>
        <b/>
        <sz val="11"/>
        <color rgb="FF000000"/>
        <rFont val="Arial"/>
      </rPr>
      <t>02/03/2026:</t>
    </r>
    <r>
      <rPr>
        <sz val="11"/>
        <color rgb="FF000000"/>
        <rFont val="Arial"/>
      </rPr>
      <t xml:space="preserve">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r>
  </si>
  <si>
    <t xml:space="preserve">Acompañamiento Institucional </t>
  </si>
  <si>
    <t>AI-RC1-CAU1-CON1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</si>
  <si>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</si>
  <si>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</si>
  <si>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</si>
  <si>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</si>
  <si>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</si>
  <si>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verifican el cumplimiento de las fases y pasos para la participación de los entes deportivos municipales en la asesoría DRAF y las convocatorias de cofinanciación, incluidos en el procedimiento P- AI - 001 de acuerdo con el cronograma proyectado para las actividades en cada vigencia. En el caso de la Asesoría DRAF se verifica el cumplimiento de los requisitos y evidencias en cada uno de los pasos en los registros de Power Apps, por su parte, en las convocatorias de cofinanciación se realizan 3 etapas de validación: 1) con los asesores institucionales, 2) con los líderes de los programas DRAF y 3) con el profesional especializado de acompañamiento institucional. 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Como evidencias de los controles quedan los correos electrónicos de la ruta de validación de las postulaciones de los municipios en las convocatorias y el tablero de seguimiento al cumplimiento de los pasos de la asesoría DRAF.</t>
  </si>
  <si>
    <t xml:space="preserve">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t>
  </si>
  <si>
    <t>Correos electrónicos de la ruta de validación de las postulaciones de los municipios en las convocatorias y el tablero de seguimiento del cumplimiento de los pasos de la asesoría DRAF.</t>
  </si>
  <si>
    <t xml:space="preserve">Hacer seguimiento a la implementación progresiva  de cada paso o fase de la asesoría institucional y las convocatorias de cofinanciación. 
</t>
  </si>
  <si>
    <t>Carpetas y archivos del proceso.</t>
  </si>
  <si>
    <t>24/03/2026:Las actividades del proceso a las cuales se les hace el control del riesgo están en etapa de planeación en el periodo de medición. Los requisitos, pasos, criterios habilitantes, criterios de selección y las herramientas para su validación se encuentran en diseño y validación por parte de los equipos de trabajo.</t>
  </si>
  <si>
    <t>"06/05/2026: La profesional especializada del proceso y el equipo de apoyo verifica el cumplimiento de los requisitos en el ejecución del Paso 1 de la asesoría brindada por el proceso a los 125 municipios de Antioquia. Se construye, implementa y socializa el tablero de seguimiento en PowerBi con el equipo de trabajo. Este método de verificación permite visualizar la participación de cada municipio y el avance logrado por cada asesor.
Enlace tablero de seguimiento (opción avance asesores):
https://app.powerbi.com/view?r=eyJrIjoiYzg0NjlkYTQtZWQzNC00ZTMzLWJlODQtMTFhZDQ4YThhZjU4IiwidCI6ImI3YmJkOWQ2LTczODItNGZiMS05MDUxLWIxNmVjMGZlM2RhZCIsImMiOjR9
Frente a la convocatoria de cofinanciación, en el periodo aún se encuentra en ejecución la etapa de postulaciones. A partir del mes de mayo inicia la evaluación de postulaciones donde se aplica la ruta de validación mencionada en el control de este riesgo."</t>
  </si>
  <si>
    <t xml:space="preserve">Gestión Administrativa de los Recursos </t>
  </si>
  <si>
    <t>GA-RC1-CAU1-CON1</t>
  </si>
  <si>
    <t>Apoyar el desarrollo eficiente de los procesos internos, mediante la administración de los bienes y prestación de los servicios internos requeridos.</t>
  </si>
  <si>
    <t>Coordinador Equipo Administrativo</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</si>
  <si>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</si>
  <si>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</si>
  <si>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 xml:space="preserve">Detrimento patrimonial
Los reportes contables no reflejen la realidad económica y patrimonial del Instituto. </t>
  </si>
  <si>
    <t>Los auxiliares administrativos, cada 4 meses, validan de forma manual el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</si>
  <si>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</si>
  <si>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</si>
  <si>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</si>
  <si>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Cuatrimestral</t>
  </si>
  <si>
    <t>Informes de inventarios</t>
  </si>
  <si>
    <t xml:space="preserve">Informe del inventario </t>
  </si>
  <si>
    <t>02/03/2026 El proceso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</si>
  <si>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t>04/05/2026: El proceso de Almacén culminó el cierre mensual, elaborando los informes respectivos. Durante el bimestre, se realizó un monitoreo continuo de las carteras para atender oportunamente las solicitudes de los servidores públicos. De igual forma, se confirmó que no se han presentado eventos que evidencien la materialización de riesgos.</t>
  </si>
  <si>
    <t>GA-RC1-CAU2-CON1</t>
  </si>
  <si>
    <t xml:space="preserve">
2. Falta de un documento idóneo para generar la trazabilidad de entrega de los bienes muebles.</t>
  </si>
  <si>
    <t>Los auxiliares administrativos elaboran el comprobante de entrada almacén (SICOF) y verifican de forma manual la existencia de los instrumentos diligenciados, en caso de , de detectar alguna inconsistencia,  el responsable del Almacén realiza las correcciones en equipo con los responsables de entrega y recepción de los bienes. 
Comprobantes de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</si>
  <si>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</si>
  <si>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</si>
  <si>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</si>
  <si>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</si>
  <si>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02/03/2026 El equipo de Gestión Administrativa de Recursos comunica que, luego del monitoreo y la revisión efectuados durante el periodo del primer bimestre, no se evidenciaron situaciones, hechos o condiciones que impliquen la ocurrencia de los riesgos previamente identificados. En consecuencia, no se ha presentado la materialización del riesgo.</t>
  </si>
  <si>
    <t>04/05/2026: El equipo de Gestión Administrativa de Recursos informa que, tras el seguimiento y análisis realizados durante el primer bimestre, no se identificaron situaciones ni condiciones que indiquen la ocurrencia de los riesgos previamente definidos. En consecuencia, no se ha evidenciado la materialización de dicho riesgo.</t>
  </si>
  <si>
    <t>GA-RC1-CAU3-CON1</t>
  </si>
  <si>
    <t>3. Falta de un control dual y segregación de las funciones en el manejo de los inventarios.</t>
  </si>
  <si>
    <t xml:space="preserve">El supervisor mensualmente verifica de forma manual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</si>
  <si>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</si>
  <si>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</si>
  <si>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</si>
  <si>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02/03/2026 El equipo de Gestión Administrativa de Recursos reporta que, durante el primer bimestre, no se presentaron situaciones que implicaran la materialización de riesgos. Asimismo, no se registraron incidentes, ya que todas las entradas se realizaron de manera normal y sin inconvenientes.</t>
  </si>
  <si>
    <t>04/05/2026: El equipo de Gestión Administrativa de Recursos señala que, durante el primer bimestre, no se evidenciaron eventos que representaran la ocurrencia de riesgos. De igual forma, no se reportaron incidentes, dado que todas las operaciones de ingreso se desarrollaron con normalidad y sin contratiempos.</t>
  </si>
  <si>
    <t xml:space="preserve">Proceso Jurídico </t>
  </si>
  <si>
    <t>PJ-RC1-CAU1-CON1</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</si>
  <si>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</si>
  <si>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Jefe de Oficina Jurídica</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</si>
  <si>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</si>
  <si>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</si>
  <si>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</si>
  <si>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r>
      <t xml:space="preserve">El Jefe Jurídico a demanda y de modo manual verificara que el acto administrativo o respuesta este acorde con la solicitud, con el cumplimiento de requisitos y las normas, y procede a dar su visto bueno en el documento. En caso de que no cumpla con las condiciones se devuelve al PU para que lo ajuste a las vía correo electrónico. Esto se realizará cada que se necesite emitir una respuesta, un concepto, un acto administrativo. como evidencia del control está el VB o firma del Jefe Jurídico en el documento a </t>
    </r>
    <r>
      <rPr>
        <sz val="11"/>
        <color rgb="FFFF0000"/>
        <rFont val="Arial"/>
      </rPr>
      <t>demanda de las subgerencias, oficinas y gerencia de INDEPORTES ANTIOQUIA</t>
    </r>
  </si>
  <si>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</si>
  <si>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</si>
  <si>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</si>
  <si>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</si>
  <si>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</si>
  <si>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02/03/2026:02/03/2026: De acuerdo a la información brindada por la pu gestora de los procesos judiciales y administrativos de la OAJ, se informa que en los meses de enero y febrero de 2026, INDEPORTES ANTIOQUIA no fue notificada de ninguna sentencia expedida en proceso contencioso. Adicionalmente informó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puede evidenciar en las diferentes resoluciones, circulares y demás actos administrativos que los mismos registran la firma del Jefe de la Oficina Asesora jurídica, quien revisa y aprueba dichas decisiones, siempre y cuando sean solicitadas por las diferentes áreas o gerencia. Es decir, se revisa a solicitud de parte</t>
  </si>
  <si>
    <t>"De acuerdo a la informacion beindada por la PU en los meses de marzo y abril de 2026 INDEPORTES ANTIOQUIA no fue notificada de sentencia condenatoria en firme
"</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</si>
  <si>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</si>
  <si>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</si>
  <si>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</si>
  <si>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</si>
  <si>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r>
      <t>El jefe jurídico a demanda y de modo manual designa a un profesional interno o externo del proceso judicial y dentro de su designación este debe verificar la no existencia de inhabilidades, incompatibilidades o conflicto de intereses </t>
    </r>
    <r>
      <rPr>
        <b/>
        <sz val="11"/>
        <color rgb="FF000000"/>
        <rFont val="Arial"/>
      </rPr>
      <t>para llevar el respectivo proceso</t>
    </r>
    <r>
      <rPr>
        <sz val="11"/>
        <color rgb="FF000000"/>
        <rFont val="Arial"/>
      </rPr>
      <t>. si existe alguna de estas condiciones se asigna a un abogado que no las tenga” como evidencia del control está el VB o firma del abogado asignado en el poder</t>
    </r>
  </si>
  <si>
    <t xml:space="preserve">Se reasigna el proceso a un abogado que no tenga este conflicto. </t>
  </si>
  <si>
    <t xml:space="preserve">Poder </t>
  </si>
  <si>
    <t>Bimensual</t>
  </si>
  <si>
    <t>expediente</t>
  </si>
  <si>
    <t xml:space="preserve">Poder firmado por las partes </t>
  </si>
  <si>
    <t xml:space="preserve">02/03/2026De acuerdo a la información brindada por la pu gestora de los procesos judiciales y administrativos de la OAJ, se informa que en los meses de enero y febrero de 2026, INDEPORTES ANTIOQUIA no fue notificada de ninguna sentencia expedida en proceso contencioso. Así mismo señala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anexan los poderes emitidos por el jefe para los meses de enero y febrero
</t>
  </si>
  <si>
    <t>De acuerdo a la informacion beindada por la PU en los meses de marzo y abril de 2026 INDEPORTES ANTIOQUIA no fue notificada de sentencia condenatoria en firme</t>
  </si>
  <si>
    <t xml:space="preserve">Gestión del Talento Humano </t>
  </si>
  <si>
    <t>TH-RC1-CAU1-CON1</t>
  </si>
  <si>
    <t>Planear, organizar, ejecutar y hacer seguimiento a las acciones que promuevan el desarrollo del talento Humano durante el ciclo de vida laboral de los servidores públicos del instituto.</t>
  </si>
  <si>
    <t>Jefe de Oficina de Talento Humano</t>
  </si>
  <si>
    <t>Posibilidad de recibir o solicitar dádivas o beneficio alguno a nombre propio o de terceros modificando  los manuales de funciones  o perfiles en particular</t>
  </si>
  <si>
    <t xml:space="preserve">Interés particular de nombrar a determinadas personas.
Compromisos políticos </t>
  </si>
  <si>
    <t xml:space="preserve">Afectación de la prestación del servicio, el cumplimiento de objetivos y misión de la entidad
</t>
  </si>
  <si>
    <t>El(la) profesional especializado y el(la) jefe de la Oficina de Talento Humano, elaboran  a necesidad, con la participación y/o revisión de la alta Dirección la justificación técnica para soportar la modificación del Manual Específico de Funciones de forma objetiva y acorde con la normatividad vigente, dando  aplicación al art. 2.2.2.6.1 del Decreto 1083 de 2015, realizando adicionalmente, la publicación y socialización del proyecto de acto administrativo y justificación a la(s) asociación(es) sindical(es) de empleados de Indeportes Antioquia. Este Control se realiza de forma manual.
En caso de que en la revisión por la Alta Dirección y/o las asociaciones sindicales, se identifique la  necesidad de ajustes, correcciones o complementación, la Oficina de Talento Humano procede a su análisis y ajustes pertinentes. El control se verificará de acuerdo a la periodicidad establecida para la gestión de riesgos.
En caso de no concordar lo reportado con la evidencia se  elabora plan de mejoramiento y se reporta para acción disciplinaria en caso de materializarse el riesgo.
Como evidencia de la verificación del control se consulta en la página de transparencia el manual de funciones en su última versión</t>
  </si>
  <si>
    <t>Se reporta a la la instancia disciplinaria
Se formula plan de mejoramiento en caso de materializarse el riesgo</t>
  </si>
  <si>
    <t>Documento de Justificación técnica de la modificación y comunicaciones de socialización y respuesta por parte de la Alta Dirección y las asociaciones sindicales existentes en la entidad.</t>
  </si>
  <si>
    <t xml:space="preserve">Preventivo </t>
  </si>
  <si>
    <t>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así mismo, cumpliendo los lineamientos normativos sobre la socialización y participación de las asociaciones sindicales.</t>
  </si>
  <si>
    <t xml:space="preserve">Justificación técnica para la modificación del manual de funciones
</t>
  </si>
  <si>
    <t>04/03/2024: MCT   para el bimestre , no  se identifica la materialización del riesgo durante el periodo de segumiento (Enero- Febrero); ya que no se realizaron modificaciones al Manual de Funciones en la Entidad.</t>
  </si>
  <si>
    <t>"30/04/2026: MCT   para el bimestre , no  se identifica la materialización del riesgo durante el periodo de segumiento (Enero- Febrero); ya que no se realizaron modificaciones al Manual de Funciones en la Entidad.
En la carpeta de evidencias se referencian las últimas publicaciones de manual de funciones y estructura de planta. Sin modificacotria.
https://indeportesantioquia.sharepoint.com/sites/SGC2/Documentos%20compartidos/Forms/AllItems.aspx?id=%2Fsites%2FSGC2%2FDocumentos%20compartidos%2F3%2E1%20Evidencias%20deRriegos%2FTalento%20Humano%2FEvidencias%202026%2FRiegos%20de%20Corrupci%C3%B3n%2FTH%2DRC1%2DCAU1%2DCON1%2FSegundo%20bimestre&amp;viewid=a2f1d042%2Daf6e%2D4186%2Dbd4e%2Dc44ba5e39a84&amp;p=true"</t>
  </si>
  <si>
    <t>TH-RC2-CAU1-CON1</t>
  </si>
  <si>
    <t>Posibilidad de recibir o solicitar dádivas o beneficio alguno a nombre propio o de terceros con la utilización inadecuada o pérdida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</si>
  <si>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</si>
  <si>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</si>
  <si>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El personal de apoyo junto con el(la) jefe de la Oficina de Talento Humano y el área del Centro de Administración de Documentos y Archivo - CADA,  verifican periódicamente, a través de auditoría, evaluación o verificación interna por lo menos una (1) vez al año, que el archivo de las historias laborales en la oficina de talento humano esté adecuadamente conservado y controlado por la persona de planta asignada, de acuerdo a la normatividad aplicable y lineamientos institucionales. Este Control se realiza de forma manual.
En caso de no concordar lo reportado con la evidencia se  elabora plan de mejoramiento y se reporta para acción disciplinaria en caso de materializarse el riesgo.
Como evidencia del control está  la base de datos o herramienta diseñada para la gestión documental de las historias laborales y las actas o informes de las verificaciones o evaluaciones realizadas periódicamente.</t>
  </si>
  <si>
    <t>Se elabora plan de mejoramiento
Se reporta para acción disciplinaria en caso de materializarse el riesgo</t>
  </si>
  <si>
    <t>Con la herramienta de Excel diseñada para la gestión la gestión de las historias laborales debidamente diligenciado y actualizado, y los reportes o informes del CADA sobre la revisión de la gestión documental de las historiasl laborales</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</si>
  <si>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Mantener actualizada la herramiento para el registro de las historias laborales 
Coordinar con el CADA la realización de auditorías o evaluaciones al archivo de historias laborales para verificar la adherencia a los procedimientos y lineamientos institucionales. </t>
  </si>
  <si>
    <t>Documento Acuerdo de confidencialidad
Herramienta Excel "Expediant" para la gestión de las historias laborales
Informes o actas de auditoría o evaluación por personal del CADA
Hojas de préstamo de historias laborales</t>
  </si>
  <si>
    <t xml:space="preserve">09/03/2026: MCT para el bimestre, no se identifica la materialización del riesgo durante el periodo de segumiento (Enero- Febrero)  tras consultar con la persona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</si>
  <si>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"30/04/2026: MCT para el bimestre, no se identifica la materialización del riesgo durante el periodo de segumiento (Marzo- Abril)  tras consultar con el personal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</si>
  <si>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 xml:space="preserve">Gestión Documental </t>
  </si>
  <si>
    <t>GD-RC1-CAU1-CON1</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</si>
  <si>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</si>
  <si>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 Profesional Universitario Coordinador de Equipo "CADA".</t>
  </si>
  <si>
    <t xml:space="preserve">
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</si>
  <si>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</si>
  <si>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</si>
  <si>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r>
      <t xml:space="preserve">El profesional universitario del CADA, de forma mensual; cada mes </t>
    </r>
    <r>
      <rPr>
        <b/>
        <sz val="11"/>
        <color rgb="FF000000"/>
        <rFont val="Arial"/>
      </rPr>
      <t>verifica,</t>
    </r>
    <r>
      <rPr>
        <sz val="11"/>
        <color rgb="FF000000"/>
        <rFont val="Arial"/>
      </rPr>
      <t xml:space="preserve">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r>
  </si>
  <si>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</si>
  <si>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</si>
  <si>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</si>
  <si>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</si>
  <si>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03/03/2026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</si>
  <si>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"11/05/2026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</si>
  <si>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 xml:space="preserve">Contratación y Adquisiciones </t>
  </si>
  <si>
    <t>CA-RC1-CAU1-CON1</t>
  </si>
  <si>
    <t>Garantizar que contrataciones con clientes y proveedores de la entidad se realicen con calidad, oportunidad, eficiencia y cumpliendo de los términos legales.</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</si>
  <si>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</si>
  <si>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</si>
  <si>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</si>
  <si>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r>
      <t xml:space="preserve">El Jefe juridico remitirá previa revisión, al Comité de Contratación para que este </t>
    </r>
    <r>
      <rPr>
        <b/>
        <sz val="11"/>
        <color rgb="FF000000"/>
        <rFont val="Arial"/>
      </rPr>
      <t>revisé y analice</t>
    </r>
    <r>
      <rPr>
        <sz val="11"/>
        <color rgb="FF000000"/>
        <rFont val="Arial"/>
      </rPr>
      <t xml:space="preserv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t>
    </r>
    <r>
      <rPr>
        <b/>
        <sz val="11"/>
        <color rgb="FF000000"/>
        <rFont val="Arial"/>
      </rPr>
      <t>uien verificará si adjudica</t>
    </r>
    <r>
      <rPr>
        <sz val="11"/>
        <color rgb="FF000000"/>
        <rFont val="Arial"/>
      </rPr>
      <t xml:space="preserve">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r>
  </si>
  <si>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</si>
  <si>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</si>
  <si>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</si>
  <si>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</si>
  <si>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</si>
  <si>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02/03/2026:en los meses de enero y febrero de 2026, INDEPORTES ANTIOQUIA no fue notificada de ninguna sentencia expedida en proceso contencioso</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</si>
  <si>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</si>
  <si>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</si>
  <si>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</si>
  <si>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</si>
  <si>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r>
      <t xml:space="preserve">El Abogado designado por el jefe Jurídico de forma manual </t>
    </r>
    <r>
      <rPr>
        <b/>
        <sz val="11"/>
        <color rgb="FF000000"/>
        <rFont val="Arial"/>
      </rPr>
      <t>solictará</t>
    </r>
    <r>
      <rPr>
        <sz val="11"/>
        <color rgb="FF000000"/>
        <rFont val="Arial"/>
      </rPr>
      <t xml:space="preserve">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r>
  </si>
  <si>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</si>
  <si>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</si>
  <si>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</si>
  <si>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</si>
  <si>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</si>
  <si>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</si>
  <si>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</si>
  <si>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</si>
  <si>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r>
      <t xml:space="preserve">Los Supervisores desiganados de cada contrato y/o convenio de forma manual </t>
    </r>
    <r>
      <rPr>
        <b/>
        <sz val="11"/>
        <color rgb="FF000000"/>
        <rFont val="Arial"/>
      </rPr>
      <t xml:space="preserve">enviarán </t>
    </r>
    <r>
      <rPr>
        <sz val="11"/>
        <color rgb="FF000000"/>
        <rFont val="Arial"/>
      </rPr>
      <t>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r>
  </si>
  <si>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</si>
  <si>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</si>
  <si>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Gestión de la Plataforma TIC</t>
  </si>
  <si>
    <t>GP-RC2-CAU1-CON1</t>
  </si>
  <si>
    <t>Asegurar que la Plataforma TIC esté disponible, funcional, optimizada y actualizada para que satisfaga las necesidades de los procesos de la entidad.</t>
  </si>
  <si>
    <t>Jefe de Oficina Sistemas</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</si>
  <si>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</si>
  <si>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las politicas y procedimientos e seguridad de la información. </t>
  </si>
  <si>
    <t>1.Perdida de la imagen institucional
2. Perdida de confianza en lo público
3. Investigaciones penales, disciplinarias o fiscales.
4. Detrimento Patrimonial
5. Enriquecimiento ilicito de contratistas o servidores públicos.
5, Incumplimiento a la norma 
6. Exposición indebida de la información. 
7, Perdida, alteración o acceso no autorizado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</si>
  <si>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</si>
  <si>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En caso de desviación se deberán aplicar el procedimiento de gestión de incidentes de seguridad de la información.</t>
  </si>
  <si>
    <t xml:space="preserve">Política de seguridad de la información y Matriz control de acceso y gestión de identidades. 
Listado de asistencia de la socialización
Ticket interno creado en sysaid donde se evidencia la ejecución de la revisión. </t>
  </si>
  <si>
    <t>Control del manejo la información 
Acceso controlado a la información  y tablas de control de acceso</t>
  </si>
  <si>
    <t xml:space="preserve">Procedimientos establecidos en el SGC y definición de perfiles de los usuarios </t>
  </si>
  <si>
    <t>Marzo 4, revisión Juliana Bermúdez y Beatriz Restrepo. no se identificaron nuevos riesgos ni se modificaron los controles.</t>
  </si>
  <si>
    <t xml:space="preserve">Gestión Financiera </t>
  </si>
  <si>
    <t>GF-RC1-CAU1-CON1</t>
  </si>
  <si>
    <t>Realizar la planificación financiera, aplicación y custodia de los recursos financieros de la entidad y gestionar la transferencia de los mismos.</t>
  </si>
  <si>
    <t>Subgerente Administrativo y Financiero</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</si>
  <si>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</si>
  <si>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</si>
  <si>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</si>
  <si>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</si>
  <si>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r>
      <t xml:space="preserve">El Tesorero General </t>
    </r>
    <r>
      <rPr>
        <sz val="11"/>
        <color rgb="FFFF0000"/>
        <rFont val="Arial"/>
      </rPr>
      <t>verifica mensualmente,</t>
    </r>
    <r>
      <rPr>
        <sz val="11"/>
        <color rgb="FF000000"/>
        <rFont val="Arial"/>
      </rPr>
      <t xml:space="preserve"> de manera preventiva y en días y horas indeterminadas, el </t>
    </r>
    <r>
      <rPr>
        <sz val="11"/>
        <color rgb="FFFF0000"/>
        <rFont val="Arial"/>
      </rPr>
      <t>manejo de los recursos de la caja menor mediante arqueos</t>
    </r>
    <r>
      <rPr>
        <sz val="11"/>
        <color rgb="FF000000"/>
        <rFont val="Arial"/>
      </rPr>
      <t>,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r>
  </si>
  <si>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</si>
  <si>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</si>
  <si>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</si>
  <si>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</si>
  <si>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</si>
  <si>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03/03/2026: Durante la vigencia del bimestre, el riesgo identificado no se materializó, lo que evidencia la efectividad de las acciones preventivas implementadas. Los controles internos se han ejecutado de manera consistente y en alineación con los procedimientos establecidos. Adicionalmente, los arqueos de la caja menor se realizaron hasta el mes de febrero, lo que confirma que los mecanismos de control aplicados continúan siendo efectivos y garantizan el adecuado manejo del proceso.</t>
  </si>
  <si>
    <t>"04/05/2026: Durante el segundo bimestre se realizó el seguimiento al control de arqueos de caja menor y conciliaciones bancarias. La revisión de la evidencia no evidenció diferencias, desviaciones ni reportes de inconsistencias, por lo que el control operó de manera adecuada. En consecuencia, se concluye que el riesgo de corrupción asociado no se materializó en el periodo evaluado.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</si>
  <si>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</si>
  <si>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</si>
  <si>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</si>
  <si>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</si>
  <si>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</si>
  <si>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</si>
  <si>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</si>
  <si>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03/03/2026: Durante el bimestre evaluado, el riesgo no se materializó, lo que evidencia una gestión efectiva y oportuna. Los controles establecidos se han ejecutado de manera adecuada, permitiendo un seguimiento constante y la prevención de posibles desviaciones. Con corte a febrero, se confirma la continuidad y efectividad de las medidas implementadas, fortaleciendo el control y la adecuada gestión del proceso.</t>
  </si>
  <si>
    <t>"04/05/2026: Durante el bimestre evaluado, el riesgo no se materializó, evidenciando una gestión efectiva y oportuna. Los controles establecidos se ejecutaron de manera adecuada, permitiendo un seguimiento constante y la prevención de desviaciones. Con corte a marzo, se confirma la continuidad y efectividad de las medidas implementadas, fortaleciendo el control y la adecuada gestión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</si>
  <si>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</si>
  <si>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</si>
  <si>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</si>
  <si>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</si>
  <si>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</si>
  <si>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</si>
  <si>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</si>
  <si>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03/03/2026:El equipo de Gestión Financiera confirma que, con corte a febrero, el riesgo identificado no se ha materializado, lo cual demuestra la eficacia de los controles aplicados. Asimismo, toda la información correspondiente a su ejecución está debidamente registrada en el ERP financiero, lo que permite asegurar su seguimiento permanente, trazabilidad y validación continua.</t>
  </si>
  <si>
    <t>"04/05/2026: El equipo de Gestión Financiera confirma que, con corte a marzo, el riesgo identificado no se ha materializado, lo cual evidencia la eficacia de los controles aplicados. Asimismo, la información asociada a su ejecución se encuentra debidamente registrada en el ERP financiero, garantizando el seguimiento permanente, la trazabilidad y la validación continua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</si>
  <si>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</si>
  <si>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</si>
  <si>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</si>
  <si>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</si>
  <si>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</si>
  <si>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</si>
  <si>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03/03/2026:Con corte a febrero, el equipo de Gestión Financiera confirma que el riesgo no se materializó durante el periodo evaluado, como resultado de la correcta aplicación de los controles establecidos. Los pagos se realizaron de acuerdo con las certificaciones bancarias presentadas, sin que se registraran inconsistencias, lo que demuestra la efectividad del proceso.</t>
  </si>
  <si>
    <t>"04/05/2026: Con corte a marzo, el equipo de Gestión Financiera confirma que el riesgo no se materializó durante el periodo evaluado, como resultado de la correcta aplicación de los controles establecidos. Los pagos se realizaron conforme a las certificaciones bancarias presentadas, sin registrarse inconsistencias, lo que evidencia la efectividad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</si>
  <si>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</si>
  <si>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</si>
  <si>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</si>
  <si>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</si>
  <si>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03/03/2026: Con corte a febrero, el equipo de Gestión Financiera confirma que el riesgo no se materializó durante la vigencia evaluada. Los controles se han aplicado de forma adecuada y consistente, incluyendo conciliaciones realizadas sin novedades, lo que demuestra la eficacia y solidez del proceso.</t>
  </si>
  <si>
    <t>"04/05/2026: Con corte a marzo, el equipo de Gestión Financiera confirma que el riesgo no se materializó durante el periodo evaluado. Los controles se han aplicado de forma adecuada y consistente, incluyendo conciliaciones realizadas sin novedades, lo que evidencia la eficacia y solidez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</si>
  <si>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 xml:space="preserve">Evaluación y Control </t>
  </si>
  <si>
    <t>EC-RC1-CAU1-CON1</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</si>
  <si>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</si>
  <si>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</si>
  <si>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1. Posibilidad de recibir o solicitar cualquier dádiva o beneficio a nombre propio o para terceros… con el fin de desviar la ejecución de las auditorías y/o alterar el informe de auditoría (por solicitudes internas o externas) </t>
  </si>
  <si>
    <t xml:space="preserve">1.Auditar a un proceso del cual el auditor hizo parte recientemente.
</t>
  </si>
  <si>
    <t>Detrimento Patrimonial, mal uso del recurso público
Violación a los deberes de servidor público
Investigaciones penales, disciplinarias y fiscales
Sanciones penales, disciplinarias y fiscales
Tipificación del conflicto de interes</t>
  </si>
  <si>
    <t>El jefe de la oficina de Control Interno, al comienzo de cada vigencia, gestiona la suscripción por parte del auditor del COMPROMISO ÉTICO - CONOCIMIENTO DEL ESTATUTO DEL AUDITOR- DECLARACIÓN DE CONFLICTO DE INTERÉS O DE INDEPENDENCIA, (con el fin de que el Auditor Interno cumpla los requisitos de independencia, objetividad e integridad en la realización de la auditoría). En caso de existir desviaciones y observaciones se debe nombrar a otro auditor. Quedando como evidencia el formato firmado</t>
  </si>
  <si>
    <t>Se debe nombrar a otro auditor</t>
  </si>
  <si>
    <t>F-EC-08 COMPROMISO ÉTICO - CONOCIMIENTO DEL ESTATUTO DEL AUDITOR- DECLARACIÓN DE CONFLICTO DE INTERÉS O DE INDEPENDENCIA, firmado.</t>
  </si>
  <si>
    <t>Dar a conocer el Estatuto del Auditor Interno.
Suscribir compromiso ético por parte de auditor</t>
  </si>
  <si>
    <t>Entrega copia de la Resolución Estatuto Auditor Interno.
Carta de Compromiso suscrita por auditor in terno</t>
  </si>
  <si>
    <t>17/02/2026. cldo-oci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
10-03-2026: Se efectuó grupo primario, en el cual se validó que los riesgos identificados no se han materializado y que los controles establecidos se vienen implementando de manera adecuada..CLDO-OCI</t>
  </si>
  <si>
    <t>Los días 27 de marzo y 16 de abril de 2026 se efectuaron reuniones del grupo primario de la oficina, para las cuales se elaboraron las respectivas actas. En estas se dejó consignada la no materialización de los riesgos, así como la ejecución de los controles establecidos.</t>
  </si>
  <si>
    <t>EC-RC1-CAU2-CON1</t>
  </si>
  <si>
    <t>2.Auditar a un servidor con el cual posee vínculo familiar o personal.</t>
  </si>
  <si>
    <t>F-EC-08 COMPROMISO ÉTICO - CONOCIMIENTO DEL ESTATUTO DEL AUDITOR- DECLARACIÓN DE CONFLICTO DE INTERÉS O DE INDEPENDENCIA, firmado</t>
  </si>
  <si>
    <t xml:space="preserve">Mejoramiento Continuo </t>
  </si>
  <si>
    <t>MC-RC1-CAU1-CON1</t>
  </si>
  <si>
    <t>Identificar y desarrollar las potencialidades de mejora en los procesos institucionales a partir del seguimiento y evaluación de la gestión.</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</si>
  <si>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</si>
  <si>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</si>
  <si>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</si>
  <si>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r>
      <t xml:space="preserve">El líder auditor de la OAP de forma manual   </t>
    </r>
    <r>
      <rPr>
        <b/>
        <sz val="11"/>
        <color rgb="FF000000"/>
        <rFont val="Arial"/>
      </rPr>
      <t xml:space="preserve">verifica </t>
    </r>
    <r>
      <rPr>
        <sz val="11"/>
        <color rgb="FF000000"/>
        <rFont val="Arial"/>
      </rPr>
      <t xml:space="preserve">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r>
  </si>
  <si>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</si>
  <si>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</si>
  <si>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</si>
  <si>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t>No aplica.</t>
  </si>
  <si>
    <r>
      <rPr>
        <b/>
        <sz val="11"/>
        <color rgb="FF000000"/>
        <rFont val="Arial"/>
      </rPr>
      <t>2/03/2026</t>
    </r>
    <r>
      <rPr>
        <sz val="11"/>
        <color rgb="FF000000"/>
        <rFont val="Arial"/>
      </rPr>
      <t xml:space="preserve"> En la última reunión del Equipo de Planeación, conformado por el jefe y los profesionales asignados, se evaluó el comportamiento de los riesgos de corrupción durante el primer bimestre, concluyendo que no se han presentado incidentes ni materializaciones. Asimismo, se determinó que los controles implementados continúan siendo adecuados y efectivos para la mitigación del riesgo. No obstante, se deja constancia de que las auditorías  aún no se han programado ni realizado.</t>
    </r>
  </si>
  <si>
    <t>"29/04/2026 En la más reciente reunión del equipo de Planeación, integrado por el jefe del área y los profesionales designados, se realizó el análisis del comportamiento del riesgo de corrupción correspondiente al segundo bimestre. Como resultado, se estableció que no se han presentado eventos ni se ha materializado ningún riesgo.
De igual forma, se concluyó que los controles establecidos siguen siendo pertinentes y eficaces para la mitigación de dicho riesgo. Sin embargo, se deja registro de que las auditorías Internas aún no han sido programadas ni ejecutadas, por que nos encontramos en Ley de Garantias."</t>
  </si>
  <si>
    <t xml:space="preserve">MATRIZ GESTIÓN DEL RIESGO </t>
  </si>
  <si>
    <t>F-MC-20</t>
  </si>
  <si>
    <t>Versión 07
Fecha de Actualización:  30/01/2026</t>
  </si>
  <si>
    <t>EVALUACIÓN DE RIESGOS</t>
  </si>
  <si>
    <t xml:space="preserve">ESTADO </t>
  </si>
  <si>
    <t>DISEÑO DE CONTROLES</t>
  </si>
  <si>
    <t>ATRIBUTO EFICIENCIA</t>
  </si>
  <si>
    <t xml:space="preserve">ATRIBUTO INFORMATIVO </t>
  </si>
  <si>
    <t>Seguimiento tercer bimestre</t>
  </si>
  <si>
    <t>CAUSA INMEDIATA</t>
  </si>
  <si>
    <t>CAUSA RAIZ</t>
  </si>
  <si>
    <t xml:space="preserve">CLASE DE RIESGO </t>
  </si>
  <si>
    <t>CLASIFICACIÓN DEL RIESGO</t>
  </si>
  <si>
    <t xml:space="preserve"> IMPACTO RIESGO INHERENTE</t>
  </si>
  <si>
    <t>Periodicidad de Ejecución del Control</t>
  </si>
  <si>
    <t>IMPLEMENTACIÓN DE LOS CONTROLES</t>
  </si>
  <si>
    <t>TIPOLOGIA DEL CONTROL</t>
  </si>
  <si>
    <t xml:space="preserve">TIPO </t>
  </si>
  <si>
    <t xml:space="preserve">IMPLEMENTACIÓN </t>
  </si>
  <si>
    <t xml:space="preserve">DOCUMENTACIÓN </t>
  </si>
  <si>
    <t xml:space="preserve">FRECUENCIA </t>
  </si>
  <si>
    <t xml:space="preserve">EVIDENCIA </t>
  </si>
  <si>
    <t xml:space="preserve">PROBABABILIDAD RESIDUAL </t>
  </si>
  <si>
    <t>PROBABILIDAD RIESGO RESIDUAL</t>
  </si>
  <si>
    <t>Tratamiento del Riesgo</t>
  </si>
  <si>
    <t>Materializó</t>
  </si>
  <si>
    <r>
      <t xml:space="preserve">Observación </t>
    </r>
    <r>
      <rPr>
        <sz val="11"/>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</si>
  <si>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</si>
  <si>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</si>
  <si>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</si>
  <si>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</si>
  <si>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t xml:space="preserve">Gestión </t>
  </si>
  <si>
    <t>Ejecución y administración de procesos</t>
  </si>
  <si>
    <t xml:space="preserve">Alta </t>
  </si>
  <si>
    <t>Mayor</t>
  </si>
  <si>
    <t>El profesional universitario de la  OAP y la PE según aplique de acuerdo con el rol , de forma maual, cada que deba emitirse un reporte verifica;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</si>
  <si>
    <t>Cada que se requiera un informe</t>
  </si>
  <si>
    <t>Correo electrónico</t>
  </si>
  <si>
    <t>Sin Documentar</t>
  </si>
  <si>
    <t>Continua</t>
  </si>
  <si>
    <t xml:space="preserve">Con Registro </t>
  </si>
  <si>
    <t>Baja</t>
  </si>
  <si>
    <t xml:space="preserve">ALTO </t>
  </si>
  <si>
    <t>"27/02/2026 En la reunión más reciente del equipo de Planeación, conformado por el líder del área y los profesionales asignados, se efectuó la revisión correspondiente al  primer bimestre. Como resultado de este análisis, se concluyó que no se materializaron situaciones asociadas al riesgo de gestión durante el periodo.  De igual manera, se verificó que el control definido para mitigar dicho riesgo se ha aplicado de forma continua y adecuada, contribuyendo al cumplimiento de las actividades programadas.
Como respaldo de esta verificación, se cuenta con los mensajes y recordatorios emitidos por la dependencia, mediante los cuales se realiza el seguimiento oportuno a las tareas y compromisos establecidos. se anexa el F- PO-31 y los correos. Lo cual demuestra que el riesgo no se materializó y se realizarón los contrales adecuadamente. 
https://indeportesantioquia.sharepoint.com/:x:/s/ObservatoriodelDeporteInformesdeanaltica/IQDTxUqnqJfDRZRizmf5q8ClAR66KaZ8qIvopsgXeIuTANM?e=jgg50N"</t>
  </si>
  <si>
    <t>PO-RG2-CAU1-CON1</t>
  </si>
  <si>
    <t>2. Posibilidad de afectación reputacional  por inoportuno seguimiento al Plan de Desarrollo y demás planes institucionales debido a incumplimiento de cronogramas establecidos.</t>
  </si>
  <si>
    <t>Por inoportuno seguimiento al Plan de Desarrollo y demás planes institucionales</t>
  </si>
  <si>
    <t>Debido a incumplimiento de cronogramas establecidos.</t>
  </si>
  <si>
    <t xml:space="preserve">El Profesional Especializado y la Profesiona Univesitaria de acuerdo con lo que le aplique a cada rol de forma manual, mínimo una vez al mes   verifica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PE y el PU con la verificación del cronograma.    </t>
  </si>
  <si>
    <t>Minimo una vez al mes</t>
  </si>
  <si>
    <t>"27/02/2026 En reunion sostenida por el equipo de OAP, para el primer bimestre del año, se enviaron resportes en el mes de febrero del plan de desarrollo en la plataforma PIIP, se realizaron seguimiebtos a los indicadores y se crearon los planes de acción; para esto se enviaron los correos recordatorios correpondientes y en conjunto con la OCI se publicó el calendario COLA  Lo cual demuestra que el riesgo no se materializó y se realizarón los contrales adecuadamente. 
https://indeportesantioquia.sharepoint.com/sites/SGC2/Documentos%20compartidos/Forms/AllItems.aspx?csf=1&amp;web=1&amp;e=QPY3Hw&amp;CID=29a8840b%2D195e%2D4759%2D8f27%2Dc5ae17465ae0&amp;FolderCTID=0x012000C5E9938B695C614F81B31A90AFB16CA6&amp;id=%2Fsites%2FSGC2%2FDocumentos%20compartidos%2FEvidencias%20Calendario%20Cola%202026
https://indeportesantioquia.sharepoint.com/Intranet/SitePages/Te-invitamos-a-revisar-nuestro-Calendario-COLA-%E2%80%93-Febrero-2026.aspx?fromNewsL2=true&amp;locale=es-es"</t>
  </si>
  <si>
    <t>" 29/04/2026 En la última sesión del equipo de Planeación, integrado por el líder del área y los profesionales designados, se llevó a cabo la evaluación correspondiente al segundo  bimestre. A partir de esta revisión, se determinó que durante este periodo no se presentaron eventos relacionados con el riesgo de gestión identificado. Como evidencia tenemos el seguimiento al plan de acción, el reporte y las evidencias del calendario COLA. 
https://indeportesantioquia.sharepoint.com/:f:/r/sites/SGC2/Documentos%20compartidos/A_Planeacion_Organizacional/Plan%20de%20acci%C3%B3n%202024/PLAN%20DE%20ACCI%C3%93N%202026?csf=1&amp;web=1&amp;e=qSCkWk
https://indeportesantioquia.sharepoint.com/:x:/r/sites/SGC2/_layouts/15/Doc.aspx?sourcedoc=%7B531CE370-8766-44FE-9540-3A5B6F843AE4%7D&amp;file=Matriz%20de%20Responsabilidades%20Consolidada%20Indeportes%20vigencia%202026.xlsx&amp;action=default&amp;mobileredirect=true"</t>
  </si>
  <si>
    <t>CC-RG3-CAU1-CON1</t>
  </si>
  <si>
    <t>Jefe Oficina Asesora de Comunicaciones</t>
  </si>
  <si>
    <r>
      <rPr>
        <sz val="10"/>
        <color rgb="FF000000"/>
        <rFont val="Arial"/>
      </rPr>
      <t xml:space="preserve">Posibilidad de afectación reputacional por quejas </t>
    </r>
    <r>
      <rPr>
        <sz val="10"/>
        <color rgb="FFFF0000"/>
        <rFont val="Arial"/>
      </rPr>
      <t xml:space="preserve"> </t>
    </r>
    <r>
      <rPr>
        <sz val="10"/>
        <color rgb="FF000000"/>
        <rFont val="Arial"/>
      </rPr>
      <t>relacionadas con la información de Indeportes en los medios de comunicación institucional, debido a la publicacion errada.</t>
    </r>
  </si>
  <si>
    <t>debido a la publicacion errada.</t>
  </si>
  <si>
    <t>Debido a entrega de información errada o a destiempo de parte de los procesos y dependencias proveedoras de la información.</t>
  </si>
  <si>
    <t>Media</t>
  </si>
  <si>
    <t xml:space="preserve">Moderado </t>
  </si>
  <si>
    <t>"Los profesionales de la Oficina Asesora de Comunicaciones de forma manual y continuamente, validan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</si>
  <si>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</si>
  <si>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</si>
  <si>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t>Documentado</t>
  </si>
  <si>
    <t>Menor</t>
  </si>
  <si>
    <t>BAJO</t>
  </si>
  <si>
    <t>CC-RG4-CAU1-CON1</t>
  </si>
  <si>
    <r>
      <rPr>
        <sz val="10"/>
        <color rgb="FF000000"/>
        <rFont val="Arial"/>
      </rPr>
      <t xml:space="preserve">Posibilidad de afectación reputacional por quejas </t>
    </r>
    <r>
      <rPr>
        <sz val="10"/>
        <color rgb="FFFF0000"/>
        <rFont val="Arial"/>
      </rPr>
      <t xml:space="preserve"> </t>
    </r>
    <r>
      <rPr>
        <sz val="10"/>
        <color rgb="FF000000"/>
        <rFont val="Arial"/>
      </rPr>
      <t xml:space="preserve">relacionadas con la información de Indeportes en los medios de comunicación institucional, debido a la inoportunidad de la información entrega por las dependencias para publicar </t>
    </r>
  </si>
  <si>
    <t>por quejas relacionadas con la información de Indeportes en los medios de comunicación institucional,</t>
  </si>
  <si>
    <t>debido a la inoportunidad de la información entrega por las dependencias para publicar</t>
  </si>
  <si>
    <r>
      <rPr>
        <sz val="10"/>
        <color rgb="FF000000"/>
        <rFont val="Arial"/>
      </rPr>
      <t>Los profesionales de la Oficina Asesora de Comunicaciones  y el Jefe se reunen al inicio de la vigencia para</t>
    </r>
    <r>
      <rPr>
        <b/>
        <sz val="10"/>
        <color rgb="FF000000"/>
        <rFont val="Arial"/>
      </rPr>
      <t xml:space="preserve"> Validar</t>
    </r>
    <r>
      <rPr>
        <sz val="10"/>
        <color rgb="FF000000"/>
        <rFont val="Arial"/>
      </rPr>
      <t xml:space="preserve"> con las dependencias las necesidades de comunicación, para el año correspondiente y le realizan monitoreo mensual de las activiadees. Este se hace de forma manual y continuamente, 
En caso de que al realizar el seguimiento se identifiquen necesidades que no estan dentro del termino establecido, se solicitara reunión con el jefe de la dependencia para validar las razones por las cuales aú no se ha programado el acompmañamieto. 
Cómo evidencia del cotnrol, queda los correos electronicos enviados a las dependencia.
</t>
    </r>
  </si>
  <si>
    <t xml:space="preserve">Investigación </t>
  </si>
  <si>
    <t>PI-RG3-CAU1-CON1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</si>
  <si>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</si>
  <si>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</si>
  <si>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Posibilidad de afectación reputacional por baja calidad en la investigación debido a recursos economicos, tecnológicos y humanos insuficientes para los análisis estadísticos.  (D2, y D4)</t>
  </si>
  <si>
    <t>por baja calidad en la investigación</t>
  </si>
  <si>
    <t>debido a recursos tecnológicos insuficientes para los análisis estadísticos.</t>
  </si>
  <si>
    <t>Fallas Tencológicas</t>
  </si>
  <si>
    <r>
      <rPr>
        <sz val="11"/>
        <color rgb="FF000000"/>
        <rFont val="Arial"/>
      </rPr>
      <t xml:space="preserve">El profesional del proceso de investigación </t>
    </r>
    <r>
      <rPr>
        <b/>
        <sz val="11"/>
        <color rgb="FF000000"/>
        <rFont val="Arial"/>
      </rPr>
      <t>verifica</t>
    </r>
    <r>
      <rPr>
        <sz val="11"/>
        <color rgb="FF000000"/>
        <rFont val="Arial"/>
      </rPr>
      <t xml:space="preserve"> de forma manual, cada vigencia los  recursos asociados al proceso para la ejecución de la investagaciones  planteadas y  solicita dentro del anteproyecto de presupuesto las necesidades para el proceso, en caso tal de no tener la totalidad de los recursos envia una comunicación a Gerencia frente a las necesidades pendientes.  Como evidencia quedan, el anterproyecto enviado, la comunicación y/o acta  de solicitud de recursos.</t>
    </r>
  </si>
  <si>
    <t>semestral</t>
  </si>
  <si>
    <t>Se instalo en el computador de Medicina el software de SPSS version 19 el cual Indeportes tienen al licencia.</t>
  </si>
  <si>
    <t>27/02/2026: En la actulidad como ha aumentado las bases de datos para analizar esto ha permitido que las capacitaciones previas de sistemas estadisticos esten empezando a tener sus frutos. Ya tenemos varios docuemntos de analisis propios de datos de medicina deportiva.</t>
  </si>
  <si>
    <t>"27/04/2026: El médico especialista encargado de investigación se reunió con el gerente, le mostró todos los aspecto de investigación. Le planteó dos acciones básicas, la primera de tener más personal en el área de investigación le planteó un asistente y un profesional de la estadística. También le planteó la importancia de la resolución de creación del grupo de investigación en la Institución, con esto se evidencia que el riesgo no se ha materializado y que los controles ya establecidos son efectivos, ya que se continua trabajando para seguir  como grupo C de Min ciencias.
https://indeportesantioquia.sharepoint.com/:f:/r/sites/SGC2/Documentos%20compartidos/OTROS%20DOCUMENTOS/Evidencias%202026/OF%20Medicina%20Depo/Evidencias%20Riesgos%20de%20Investigaci%C3%B3n/PI-RG4-CAUI-CON1%20bimestre%202?csf=1&amp;web=1&amp;e=VhhSrb"</t>
  </si>
  <si>
    <t>PI-RG4-CAUI-CON1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</si>
  <si>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</si>
  <si>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</si>
  <si>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</si>
  <si>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</si>
  <si>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</si>
  <si>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t>27/02/2026: Seguimos como grupo C de Minciancias, al parecer ete año no habra convocatoria de clasificacion de grupos. Por otro lado se plantea la posibilidad de incluir uno o dos miembros mas dentro del grupo de investigacion.</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</si>
  <si>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</si>
  <si>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</si>
  <si>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</si>
  <si>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</si>
  <si>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</si>
  <si>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t>El/la Profesional Especializado/a del Sistema Departamental de Capacitación, con personal de apoyo, trimestralmente, verificará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</si>
  <si>
    <t>Continuo</t>
  </si>
  <si>
    <t>Como evidencia del control quedará el correo electrónico o la comunicación interna.</t>
  </si>
  <si>
    <t>"03/03/2026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</si>
  <si>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"06/05/2026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</si>
  <si>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AT-RG1-CAU1-CON1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</si>
  <si>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</si>
  <si>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</si>
  <si>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</si>
  <si>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</si>
  <si>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t>Gestión</t>
  </si>
  <si>
    <t>"
1. El subgerente de Deporte Asociado y Altos Logros y los profesionales del area metodológica y social realizan y validan manualmente y cada mes el seguimiento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</si>
  <si>
    <t>"Resoluciones de entrega de apoyo técnico, científico y  psicosociales.
Listados
Actas de Comité Evaluador
CPD"</t>
  </si>
  <si>
    <t>28/02/2026 Verificar en el comite coordinador del programa del 25 de febrero, el cumplimiento de los requisitos para otorgar el estimulo economico por los logros obtenidos o por rendimiento en proyeccion de los atletas y para atletas postulados o que ratificaron resultados segun campeonatos nacionales interligas por parte, de los metodologos que acompañan cada disciplina deportiva y que a su vez sustentan la pertinencia de los atletas y para atletas en el estimulo. para efectos del control y seguimiento, queda el registro en el acta de la reunion y la resolucion de dicho comite.</t>
  </si>
  <si>
    <t>30/04/2026 Verificar durante los comites coordinadores del programa en el mes de marzo y abril las postulaciones, resultados y seguimiento al rendimiento deportivo para otorgar el estimulo economico a los atletas y para atletas, segun los estipula la resolucion 120 de 2025. Cada metodologo que acompaña la respectia disciplina deportiva sustenta y la pertinencia de ingreso, exclusion o continuidad en el estíulo. Durante el comite se realiza el acta de la reunion donde quedan consignados los detalles tratados en los comite y posterior a esto, se realizan las resoluciones para el pago del estimulo.</t>
  </si>
  <si>
    <t>AT-RG2-CAU1-CON1</t>
  </si>
  <si>
    <t>Posibilidad de afectación económica  por posible destinación inadecuada del recurso económico entregado debido a la utilizacion por fuera de los parametros del manual  de inversión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</si>
  <si>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</si>
  <si>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</si>
  <si>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 xml:space="preserve">Muy Baja </t>
  </si>
  <si>
    <t>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</si>
  <si>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</si>
  <si>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t>Muy baja</t>
  </si>
  <si>
    <t>28/02/2026 Verificar los documentos y demas requisitos para suscribir convenios con de apoyo con las organizaciones deportivas, por parte del metodologo supervisor y el par administrativo cada que se asigna recursos para la suscripcion. En este periodo se suscribieron 18 convenios en el mes de enero y durante el mes de febrero se realizaron solicutdes de desembolsos las cuales reposan en los expedientes contractuales y archivos personales de cada supervisor.</t>
  </si>
  <si>
    <t xml:space="preserve">30/04/2026 Verificar las diferentes solicitudes de desembolsos y rendiciones de cuentas que se derivan de las suscripciones de convenios con las organizaciones deportivas. Cada metodologo supervisor revisa y aprueba la documentacion que tengan cumplimiento de los requisitos necesarios para los desemboslso y legalizaciones; lo anterior, queda registro y reposo en el expediente contractual en onedrive y expediente en mercurio </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</si>
  <si>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</si>
  <si>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</si>
  <si>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</si>
  <si>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</si>
  <si>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Fraude Externo</t>
  </si>
  <si>
    <t>"El subgrerente de Altos Logros y los Metodólogos realizan de forma manual y cada mes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</si>
  <si>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"Diligenciamiento de Analisis Financiero, solicitud del siguiente desembolso o liquidación del convenio.
Diligenciamiento formato:
Registro fotográfico evento"</t>
  </si>
  <si>
    <t xml:space="preserve">28/02/2026 para el bimestre enero y ferbrero no se ralizo seguimiento; debido a que los CEDEP centros de desarrollo deportivo a la fecha no han suscrito convenios para su operacion </t>
  </si>
  <si>
    <t>30/04/2026 En el bimestre marzo y abril, no se realiza seguimiento a los riesgos asosciado a los CEDEP; debido a que, en el primer semestre de 2026 no se suscribieron convenios con las organizaciones deportivas</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</si>
  <si>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</si>
  <si>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</si>
  <si>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</si>
  <si>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</si>
  <si>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t>"El Jefe de la Oficina de Medicina Deportiva de forma manual y cade mes, debe Implementar 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</si>
  <si>
    <t xml:space="preserve">Mensual </t>
  </si>
  <si>
    <t>Formato de atenciones realizadas</t>
  </si>
  <si>
    <t xml:space="preserve">Leve </t>
  </si>
  <si>
    <t>"28/02/2026No se materializó el riesgo. Se verificó en enero y febrero de 2026, en la Oficina de Medicina Deportiva, que las consultas de salud general, salud deportiva y control médico se realizaron conforme a las solicitudes de los deportistas y del área metodológica.                    
https://indeportesantioquia.sharepoint.com/:x:/r/sites/MEDICINADEPORTIVA/_layouts/15/Doc.aspx?sourcedoc=%7B21AAF528-E828-448D-8B86-AC3E05354882%7D&amp;file=Evaluaciones%202026.xlsx&amp;action=default&amp;mobileredirect=true"</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</si>
  <si>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</si>
  <si>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</si>
  <si>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</si>
  <si>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</si>
  <si>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Catastrófico</t>
  </si>
  <si>
    <t>"El Jefe de la Oficina de Medicina Deportiva solicita de forma manual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</si>
  <si>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</si>
  <si>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t>Aleatoria</t>
  </si>
  <si>
    <t>"28/02/2026 Se realizó seguimiento al proceso de contratación de los 18 prestadores de servicios requeridos para la atención integral de los deportistas, evidenciando que no se materializa debido a que dicho proceso aún no ha culminado. Este control se efectuó en la Oficina de Medicina Deportiva, durante el mes de marzo de 2026..  
https://indeportesantioquia.sharepoint.com/:x:/r/sites/LeydeTransparenciayAccesoalaInformacinPblica/_layouts/15/Doc.aspx?sourcedoc=%7B3979EA82-A0D0-4C94-B994-BF6F81DD9779%7D&amp;file=2.%20F-CA-89_Plan%20Anual%20de%20Adquisiciones%202026.xlsx&amp;action=default&amp;mobileredirect=true"</t>
  </si>
  <si>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</si>
  <si>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</si>
  <si>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</si>
  <si>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</si>
  <si>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gestiona  de forma manual y cada año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</si>
  <si>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</si>
  <si>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t>"28/02/2026No se materializó el riesgo. Se verificó en la Oficina de Medicina Deportiva, durante el mes de marzo de 2026, la recepción del presupuesto necesario para dar inicio al cumplimiento de los objetivos misionales. 
 https://indeportesantioquia.sharepoint.com/:x:/r/sites/LeydeTransparenciayAccesoalaInformacinPblica/_layouts/15/Doc.aspx?sourcedoc=%7B3979EA82-A0D0-4C94-B994-BF6F81DD9779%7D&amp;file=2.%20F-CA-89_Plan%20Anual%20de%20Adquisiciones%202026.xlsx&amp;action=default&amp;mobileredirect=true"</t>
  </si>
  <si>
    <t>RD-RG1-CAU1-CON1</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</si>
  <si>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</si>
  <si>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</si>
  <si>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</si>
  <si>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</si>
  <si>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t>El Lider del proceso, (profesional Universitario) y  equipo de trabajo (técnicos y contratistas), de forma manual Verifican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</si>
  <si>
    <t>mensualmente</t>
  </si>
  <si>
    <t>archivo excel y los informes mensuales.</t>
  </si>
  <si>
    <t>12/03/2026 El profesional del proceso Deporte Formativo y su equipo de trabajo en el mes de febrero revisamos los riesgos y identificamos que No se materializa ya que se inicia la planeación del cronograma para la vigencia 2026 y aún no se ha publicado y/o ofertado acciones externas a la entidad.</t>
  </si>
  <si>
    <t>06/05/2026 El profesional del proceso Deporte Formativo y su equipo de trabajo en el mes de  abril revisamos los riesgos y identificamos que No se materializa ya que se proyectó el cronograma de vicitas de los promotores departamentales para la vigencia 2026 teniendo en cuenta los municipios que en las dos últimas vigencias no han sido priorizados y mes a mes se confirma con los municipios para que nos aprueben su disponibilidad.</t>
  </si>
  <si>
    <t>JD-RG1-CAU1-CON1</t>
  </si>
  <si>
    <t>Posibilidad de afectación reputacional por incumplimiento de la ejecución de los juegos debido al retraso en la configuración de los parametros de inscripción para los diferentes eventos deportivos por fallas externas del sistema</t>
  </si>
  <si>
    <t>por incumplimiento de la ejecución de los juegos</t>
  </si>
  <si>
    <t xml:space="preserve"> debido al retraso en la configuración de los parametros de inscripción para los diferentes eventos deportivos por fallas externas del sistema</t>
  </si>
  <si>
    <t>Fallas Tecnológicas</t>
  </si>
  <si>
    <t>"06/03/2026 El técnico administrativo de Juegos Deportivos Institucionales  encargado de implementar la plataforma, realiza la parametrización con antelación para ejecutar pruebas de ensayo error,  valida de forma manual su correcto funcionamiento antes de que sea habilitada a los usuarios.
En caso de que se presente algún error se recurre al soporte técnico del área de sistemas para el correcto funcionamiento mientras paralelamente se da inicio con todas las actividades de plataforma orientada a los JDI.
Como evidencia del control se presentaran pantallazos a modo de prueba evidenciando errores y aciertos del proceso de inscripción.
"</t>
  </si>
  <si>
    <t>Pantallazos a modo de prueba evidenciando errores y aciertos del proceso de inscripción.</t>
  </si>
  <si>
    <t>Automático</t>
  </si>
  <si>
    <t>06/03/2026: En el primer bimestre el riesgo no se materializó ya que apenas se está realizando la parametrización para los Juegos Campesinos y no se a habilitado para el público.</t>
  </si>
  <si>
    <t>"29/04/2026: La revisión la realizan la auxiliar administrativa Sandra Milena Calle Bedoya y el contratista Edwin Aullon, en el segundo bimestre el riesgo no se materializó ya que aún se está realizando la parametrización para los Juegos Campesinos y no se a habilitado para el público.
https://indeportesantioquia.sharepoint.com/:f:/r/sites/SGC2/Documentos%20compartidos/OTROS%20DOCUMENTOS/Evidencias%202026/Sub%20Fomento/GESTI%C3%93N%20RIESGOS%20JDI/JD-RG1-CAU1-CON1?csf=1&amp;web=1&amp;e=VkKDCB
"</t>
  </si>
  <si>
    <t>JD-RG2-CAU1-CON1</t>
  </si>
  <si>
    <t xml:space="preserve">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</si>
  <si>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por la no ejecución de los Juegos debido a la falta de sedes disponibles.</t>
  </si>
  <si>
    <t>falta de postulaciones de los municipios para ser sede de ejecución de los juegos</t>
  </si>
  <si>
    <t>Desmotivación en los municipios para la realización de los juegos en calidad de anfitriones</t>
  </si>
  <si>
    <t>Ejecución y Administración de procesos</t>
  </si>
  <si>
    <t>"06/03/2026 La subgerencia de Fomento y Desarrollo Deportivo de forma manual, traza las directrices para motivar a los municipios a participar en la convocatoria para la postulacion de sedes de los juegos deportivos institucionales en cada vigencia y se socializa en cada una de las subregiones a través de los diferentes canales de comunicación.
En caso de que no se postule ningún Municipio para el desarrollo de los eventos deportivos, se debe declarar desierta la convocatoria, debido a que Indeportes no cuenta con una insfraestructura propia  para albergar  deportistas y desarrollar las competencias, posteriormente el promotor de la respectiva subregión de forma individual indaga y motiva a cada municipio hasta encontrar un candidato que ejerza como sede. 
Como evidencia queda la convocatoria de sedes, las postulaciones de los municipios, la verificacion y evaluación técnica a los interesados y la circular con las sedes definidas."</t>
  </si>
  <si>
    <t>Anual</t>
  </si>
  <si>
    <t>Convocatoria de sedes, las postulaciones de los municipios, la verificacion y evaluación técnica a los interesados y la circular con las sedes definidas.</t>
  </si>
  <si>
    <t>"06/03/2026: Auque no se han definido las sedes, el riesgo no se materializó debido a que la convocatora tuvo gran acogida y en todas las subregiones se presentaron municipios aspirantes a ser sede en cada uno de los juegos (Escolares, Intercolegiados, Departamentales y Campesinos).
https://indeportesantioquia.sharepoint.com/:f:/r/sites/SGC2/Documentos%20compartidos/OTROS%20DOCUMENTOS/Evidencias%202026/Sub%20Fomento/GESTI%C3%93N%20RIESGOS%20JDI/JD-RG2-CAU1-CON1?csf=1&amp;web=1&amp;e=bl07ni"</t>
  </si>
  <si>
    <t>"29/04/2026: La revisión la realizan la auxiliar administrativa Sandra Milena Calle Bedoya y el contratista Edwin Aullon, para el segundo bimestre no se materializó el riesgo ya que se conto con una masiva participación de los municipios de las diferentes subregiones y se realizó el debido proceso para la asignación de sede para todos los Juegos Deportivos Institucionales.
https://indeportesantioquia.sharepoint.com/:f:/r/sites/SGC2/Documentos%20compartidos/OTROS%20DOCUMENTOS/Evidencias%202026/Sub%20Fomento/GESTI%C3%93N%20RIESGOS%20JDI/JD-RG2-CAU1-CON1?csf=1&amp;web=1&amp;e=bl07ni"</t>
  </si>
  <si>
    <t>PR-RG1-CAU1-CON1</t>
  </si>
  <si>
    <t>La posibilidad de afectación reputacional por baja  oferta en los proyectos debido a la falta de inversión de recursos.</t>
  </si>
  <si>
    <t xml:space="preserve">Baja oferta en los proyectos </t>
  </si>
  <si>
    <t xml:space="preserve">Falta de inversión de recursos </t>
  </si>
  <si>
    <t>"La profesinoal que tiene asignado el proceso, de forma manual se reunira bimensual con el Subgerente de Fomento y Desarollo deportivo para valir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</si>
  <si>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</si>
  <si>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</si>
  <si>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24/03/2026: La PU de Recreación revisa el riesgo, y se concluye que el riesgo no se ha materializado para este bimestre. Ya que se han realizado varias reuniones con el Subgerente de Fomento y Desarrollo Deportivo para revisar y aprobar los eventos planeados para este año.</t>
  </si>
  <si>
    <t>05/05/2026: La PU de Recreación revisa el riesgo, y se concluye que el riesgo no se ha materializado para este bimestre. Ya que se han realizado reuniones con el Subgerente de Fomento y Desarrollo Deportivo para revisar y aprobar los eventos planeados para este año.</t>
  </si>
  <si>
    <t>PR-RG2-CAU1-CON1</t>
  </si>
  <si>
    <t>La posibilidad de afectación reputacional por retrasos en la oferta de actividades del proyecto  debido a inadecuada planeación por parte del proceso del compenente técnico.</t>
  </si>
  <si>
    <t>Retrasos en la oferta de actividades del proyecto</t>
  </si>
  <si>
    <t>Inadecuada planeación por parte del proceso del compenente técnico.</t>
  </si>
  <si>
    <t>"La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</si>
  <si>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</si>
  <si>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24/03/2026: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</si>
  <si>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05/05/2026: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</si>
  <si>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PR-RG3-CAU1-CON1</t>
  </si>
  <si>
    <t>La posibilidad de afectación reputacional Por concurrencia de actividades de otros programas. Debido a Inadecuada comunicación de los cronogramas de trabajo de los programas</t>
  </si>
  <si>
    <t>Por concurrencia de actividades de otros programas.</t>
  </si>
  <si>
    <t>Debido a Inadecuada comunicación de los cronogramas de trabajo de los programas</t>
  </si>
  <si>
    <t>"La profesional que tiene asignado el proceso, realiza el control de forma manual y se reunira  desde el inicio de los programas  con los demas lideres y el Subgerente de Fomento y Desarollo deportivo para validar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</si>
  <si>
    <t>"Cronograma
Actas de reunión"</t>
  </si>
  <si>
    <t>24/03/2026: La PU de Recreación revisa el riesgo, y se concluye que el riesgo no se ha materializado para este bimestre. Ya que se inició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</si>
  <si>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05/05/2026: La PU de Recreación revisa el riesgo, y se concluye que el riesgo no se ha materializado para este bimestre. Ya que se inició el proceso de planeación de los diferentes eventos y se organizó un cronograma donde se incluyan de los diferentes programas de la Subgerencia de Fomento y Desarrollo Deportivo para que las actividades no se crucen y permitan el desarrollo normal de cada una de ellas.</t>
  </si>
  <si>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</si>
  <si>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</si>
  <si>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24/03/2026: El PU de Actividad física revisa el riesgo, y se concluye que el riesgo no se ha materializado para este bimestre. Ya que se han realizadovarias reuniones con el Subgerente de Fomento y Desarrollo Deportivo para revisar y aprobar los eventos planeados para este año.</t>
  </si>
  <si>
    <t>06/05/2026 El PU de Actividad física revisa el riesgo, y se concluye que el riesgo no se materializó para este bimestre. Ya que se realizaron varias reuniones con el Subgerente de Fomento y Desarrollo Deportivo para revisar y aprobar los eventos planeados para este año.</t>
  </si>
  <si>
    <t>AF-RG2-CAU1-CON1</t>
  </si>
  <si>
    <t>El profesional que tiene asignado el proceso realiza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</si>
  <si>
    <t>24/03/2026: El PU de Actividad física revisa el riesgo, y se concluye que el riesgo no se ha materializado para este bimestre. Se realizaron algunas reuniones con el equipo de trabajo del programa, con los lideres de Deporte y Recreación y con Acompañamiento Institucional con el fin de iniciar el proceso de planeación de los diferentes eventos.</t>
  </si>
  <si>
    <t>06/05/2026  El PU de Actividad física revisa el riesgo, y se concluye que el riesgo no se materializó para este bimestre. Ya que se realizaron varias reuniones con el equipo de trabajo del programa, con los lideres de Deporte, Recreación y con Acompañamiento Institucional con el fin de continuar el proceso de planeación de los diferentes eventos.</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</si>
  <si>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</si>
  <si>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t>
  </si>
  <si>
    <t>24/03/2026: El PU de Actividad física revisa el riesgo, y se concluye que el riesgo no se ha materializado para este bimestre. Ya que se inicio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</si>
  <si>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06/05/2026 El PU de Actividad física revisa el riesgo, y se concluye que el riesgo no se materializó en este bimestre. Ya que se continuo el proceso de planeación de los diferentes eventos y se organizó un cronograma general de los diferentes programas de la Subgerencia de Fomento y Desarrollo Deportivo para que se puedan desarrollar cada una de ellas.</t>
  </si>
  <si>
    <t>AC-RG5-CAU1-CON1</t>
  </si>
  <si>
    <t>Coordinador de Infraestructura Física</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</si>
  <si>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</si>
  <si>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</si>
  <si>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</si>
  <si>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</si>
  <si>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</si>
  <si>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</si>
  <si>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</si>
  <si>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</si>
  <si>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</si>
  <si>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</si>
  <si>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</si>
  <si>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</si>
  <si>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</si>
  <si>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</si>
  <si>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27/02/2026 GCM: Todos los convenios de 2025 tienen sus pólizas actualizadas. El supervisor y el jurídico verifican la actualización de esta cada que se hace un modificatorio. Se puede veroificar en los convenios 2025 en Secop</t>
  </si>
  <si>
    <t>28/04/2026 GCM: Todos los convenios de 2025 tienen sus pólizas actualizadas. El supervisor y el jurídico verifican la actualización de esta cada que se hace un modificatorio. Se puede verificar en los convenios 2025 en Secop</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</si>
  <si>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</si>
  <si>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</si>
  <si>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</si>
  <si>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</si>
  <si>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 xml:space="preserve">Fiscal </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</si>
  <si>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</si>
  <si>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</si>
  <si>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</si>
  <si>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27/02/2026 GCM A la fecha se han terminado 18 proyectos de victorias tempranas (tasa de seguriad) y no se tiene evidencias de deficiencias técncias en la ejecución.</t>
  </si>
  <si>
    <t>28/04/2026 GCM A la fecha se han terminado 21 proyectos de victorias tempranas (tasa de seguriad) y no se tiene evidencias de deficiencias técncias en la ejecución.</t>
  </si>
  <si>
    <t>SC-RG1-CAU1-CON1</t>
  </si>
  <si>
    <t>Atender a la ciudadanía mediante la implementación de políticas de servicio y protocolos de atención, a través de los diferentes canales, satisfaciendo las necesidades y expectativas de los grupos de valor, con calidad, equidad y oportunidad. ​​​​​​​​​​​​​​​​​​​​​</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</si>
  <si>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</si>
  <si>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</si>
  <si>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</si>
  <si>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"El Gestor de Servicio al Ciudadano de modo manual, será responsable de la ejecución y revison de la calidad de la respuesta de cada PQRSDF minimo cada mes, atravez de un archivo de excel donde se revisa el 100%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t>
  </si>
  <si>
    <t>Permanente/Mensual</t>
  </si>
  <si>
    <t>https://indeportesantioquia.sharepoint.com/sites/SGC2/Documentos%20compartidos/Forms/AllItems.aspx?csf=1&amp;web=1&amp;e=WgutpI&amp;CID=fd9bfed0%2D27b1%2D46af%2Daf47%2Db565c20d65bb&amp;FolderCTID=0x012000C5E9938B695C614F81B31A90AFB16CA6&amp;id=%2Fsites%2FSGC2%2FDocumentos%20compartidos%2FServicio%20al%20Ciudadano%2FPQRSDF%2FINDICADOR%20DE%20GESTI%C3%93N%20DE%20OPORTUNIDAD%20PQRSDF%202026</t>
  </si>
  <si>
    <t>"04/11/2025: El equipo de Servicio al Ciudadano realiza un monitoreo diario del tablero de PQRSDF, el cual se comparte con las dependencias para asegurar un seguimiento efectivo. Se emiten alertas y reportes de calidad que fortalecen la gestión.
Durante el mes de enero no se presentaron respuestas con novedades de calidad. Gracias a este control continuo, el riesgo no se ha materializado."</t>
  </si>
  <si>
    <t>"30/04/2026: Durante el periodo evaluado, el riesgo no se materializó, evidenciando que los controles implementados para la verificación y correcta asignación de las PQRSDF han sido efectivos. Las revisiones periódicas y los mecanismos de seguimiento permitieron garantizar el adecuado direccionamiento de las solicitudes, así como la detección y corrección oportuna de posibles desviaciones, asegurando la calidad y oportunidad en la gestión.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</si>
  <si>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SC-RG1-CAU1-CON2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</si>
  <si>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</si>
  <si>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debido direccionamiento inadecuado de peticiones ciudadanas relacionadas con el acceso a programas, trámites y servicios, o por la emisión de información de baja calidad hacia el ciudadano</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</si>
  <si>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</si>
  <si>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</si>
  <si>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t>https://app.powerbi.com/view?r=eyJrIjoiYzc4OWYxZTItMTBmYS00NWM4LThlYTEtY2JmYTE5NTVkNjk2IiwidCI6ImI3YmJkOWQ2LTczODItNGZiMS05MDUxLWIxNmVjMGZlM2RhZCIsImMiOjR9</t>
  </si>
  <si>
    <t>22/08/2025: El seguimiento a la posible materialización de este riesgo se basa en el monitoreo de PQRSDF vencidas, considerando como indicador crítico la existencia de más de 4 casos vencidos en un mes, o 12 en un trimestre, lo cual representa el 50% del promedio acumulado,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bimestre no se ha registrado la materialización del riesgo.</t>
  </si>
  <si>
    <t>"30/04/2026: Durante el periodo evaluado, el riesgo no se materializó, ya que el porcentaje de PQRSDF con respuestas de baja calidad se mantuvo por debajo del 10% establecido. Esto evidencia que los controles implementados, como la revisión mensual del 100% de las respuestas y el seguimiento mediante informes de calidad a las dependencias, han sido efectivos para garantizar la mejora continua y el cumplimiento de los estándares definidos.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</si>
  <si>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SC-RG2-CAU1-CON1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</si>
  <si>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</si>
  <si>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</si>
  <si>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 xml:space="preserve"> debido al aumento en la demanda de estos o por el incumplimiento de las directrices dadas al instituto, lo que puede resultar en la entrega extemporánea de información</t>
  </si>
  <si>
    <t>"El Gestor de Servicio al Ciudadano de modo automatico realiza semanalmente la verificación de la correcta asignación de las PQRSDF, a través de una revisión del archivo y el tableto,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 la dependencia / oficina correcta, notificando a esta última para prevenir futuras reincidencias.
La evidencia de este proceso se encuentra registrada en una base de datos descragada de mercurio,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</si>
  <si>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</si>
  <si>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</si>
  <si>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t>02/03/2026: El equipo de Servicio al Ciudadano mantiene un control permanente mediante la actualización diaria del tablero de PQRSDF, el cual se socializa con las distintas dependencias. Asimismo, se cuenta con el informe que se actualiza periódicamente y con el reporte de calidad de las respuestas, lo que fortalece el seguimiento del proceso. Gracias a esta vigilancia continua, se ha impedido que el riesgo se concrete.</t>
  </si>
  <si>
    <t>"24/03/2026: Se Reformula el riesgo adaptandolo a la necesidades latentes del proceso y con la asesoria de la Oficna de Planeación.
30/04/2026: Durante el periodo evaluado, el riesgo no se materializó, toda vez que los indicadores se mantuvieron dentro de los niveles establecidos, sin registrar valores por debajo del 95% ni más de 12 PQRSDF con respuesta extemporánea en el trimestre. Esto demuestra que los controles implementados, como la verificación semanal del tablero y la generación oportuna de alertas mediante correo electrónico, han sido efectivos para prevenir incumplimientos y asegurar la gestión oportuna de las solicitudes.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</si>
  <si>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SC-RG3-CAU1-CON 1</t>
  </si>
  <si>
    <t>Posibilidad de afectación reputacional por el incumplimiento de las directrices de servicio al ciudadano, debido al direccionamiento inadecuado de las peticiones ciudadanas relacionadas con el acceso a programas, trámites y servicios y a la emisión de información incompleta o de baja calidad</t>
  </si>
  <si>
    <t>Por el direccionamiento inadecuado de PQRSDF</t>
  </si>
  <si>
    <t>Debido al incumplimiento de las directrices institucionales y al direccionamiento inadecuado de las PQRSDF, lo que puede generar la entrega extemporánea de información al ciudadano.</t>
  </si>
  <si>
    <t>"24/03/2026: Se Reformula el riesgo adaptandolo a la necesidades latentes del proceso y con la asesoria de la Oficna de Planeación.
30/04/2026: Durante el periodo evaluado, el riesgo no se materializó, evidenciando que la verificación semanal de la correcta asignación de las PQRSDF se realizó de manera efectiva. Los controles implementados, incluyendo la revisión del archivo y el tablero, así como el informe automático del sistema, permitieron asegurar el adecuado direccionamiento de las solicitudes y la corrección oportuna de cualquier desviación, garantizando la eficiencia del proceso.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</si>
  <si>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AI-RG1-CAU1-CON1</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</si>
  <si>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</si>
  <si>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</si>
  <si>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</si>
  <si>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t>El lider del proceso, (profesional especializado) y el  equipo de trabajo (técnicos y contratistas),de modo manual  mensualmente verifican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</si>
  <si>
    <t>Mensualmente</t>
  </si>
  <si>
    <t>Ajustes del cronograma de cada actividad, los correos para la socialización de los cambios a las partes interesadas y los informes respectivos.</t>
  </si>
  <si>
    <t>"06/05/2026: La profesional especializada del proceso y el equipo de apoyo verifican el cumplimiento de los cronogramas de los asesores y los tiempos establecidos en la convocatoria de cofinanciación para la gestión de los municipios a beneficiar con los Encuentros Subregionales DRAF. En el primer caso, el cronograma programado en PowerApps permite el seguimiento a la realización de las asesorías en cada municipio y, para el segundo caso, se adjunta como evidencia la circular de apertura y la circular de resultados que muestran el cumplimiento del cronograma publicado.
Enlace tablero de seguimiento (calendario actualizado en tiempo real):
https://app.powerbi.com/view?r=eyJrIjoiYzg0NjlkYTQtZWQzNC00ZTMzLWJlODQtMTFhZDQ4YThhZjU4IiwidCI6ImI3YmJkOWQ2LTczODItNGZiMS05MDUxLWIxNmVjMGZlM2RhZCIsImMiOjR9"</t>
  </si>
  <si>
    <t>GA-RF1-CAU1-CON1</t>
  </si>
  <si>
    <t>Posibilidad de efectos dañosos  sobre bienes públicos por pérdida, extravío o hurto de bienes muebles de la entidad a causa de la omisión en la aplicación del procedimiento para el ingreso y salida de bienes del almacén.</t>
  </si>
  <si>
    <t>Por pérdida, extravío o hurto de bienes muebles de la entidad</t>
  </si>
  <si>
    <t xml:space="preserve">A causa de la omisión en la aplicación del procedimiento para el ingreso y salida de bienes de la entidad. </t>
  </si>
  <si>
    <t>El auxiliar administrativo del Almacén verifica el correcto diligenciamiento del formato de préstamo de bienes (F-GA-16), conforme a lo establecido en el Instructivo de Salida de Bienes de la entidad y deberá reportar al personal de vigilancia la relación de los bienes autorizados para la salida. Este control se realiza de forma manual y preventiva. En caso de presentarse diferencias o irregularidades en el trámite, se informa al jefe de las áreas responsables ía correo para realizar los ajustes correspondientes. La evidencia es el correo con el reporte de la novedad.</t>
  </si>
  <si>
    <t xml:space="preserve">Permanente </t>
  </si>
  <si>
    <t>Mensaje enviado vía chat al personal de seguridad y vigilancia</t>
  </si>
  <si>
    <t>02/03/2026: El equipo de Gestión Administrativa de Recursos verificó que el riesgo identificado no se materializó. Asimismo, confirmó que los controles establecidos se aplicaron correctamente y de acuerdo con los procedimientos definidos.</t>
  </si>
  <si>
    <t>"El día 11/03/2026 se realizo el ajuste del control del riesgo con la asesoria de la Oficina de Planeación.
04/05/2026: El equipo de Gestión Administrativa de Recursos constató que el riesgo identificado no se presentó durante el periodo evaluado y verificó que los controles definidos se ejecutaron de manera adecuada, en cumplimiento de los procedimientos establecidos. Asimismo, evidenció que dichas acciones permitieron mantener la trazabilidad y el control en el proceso, sin generar desviaciones significativas."</t>
  </si>
  <si>
    <t>GA-RF2-CAU1-CON1</t>
  </si>
  <si>
    <t>Posibilidad de efecto dañoso sobre bienes públicos por caducidad y/o deterioro de los bienes de consumo a causa de la la omisión de la aplicación del sistema de rotación PEPS indicado en el procedimiento de gestión del Almacén (P_GA_08).</t>
  </si>
  <si>
    <t>Por caducidad y/o deterioro de los bienes de consumo.</t>
  </si>
  <si>
    <t>La causa de la omisión de la aplicación del sistema de rotación PEPS indicado en el procedimiento de gestión del Almacén (P_GA_08).</t>
  </si>
  <si>
    <t>El Auxiliar Administrativo del Almacén, de manera permanente y preventiva, verifica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</si>
  <si>
    <t>Ficha técnica SICOF para cada artículo verificada.</t>
  </si>
  <si>
    <t>02/03/2026: Durante el periodo evaluado no se evidenció la ocurrencia del riesgo, ya que los controles fueron implementados de manera adecuada. Esta verificación se respalda en los registros correspondientes y en el informe de gestión del Almacén, el cual fue remitido oportunamente al área Contable para su revisión.</t>
  </si>
  <si>
    <t>"El día 11/03/2026 se realizo el ajuste la causa del riesgo con la asesoria de la Oficina de Planeación.
04/05/2026: se confirmó que el riesgo no se materializo durante el periodo evaluado, ya que los controles definidos fueron aplicados de manera correcta y oportuna. Esta validación se soporta en los registros del proceso y en el informe de gestión del Almacén, el cual fue enviado en tiempo al proceso Contable para su respectiva revisión."</t>
  </si>
  <si>
    <t>GA-RG1-CAU1-CON1</t>
  </si>
  <si>
    <t>Posibilidad de afectación económica por desactualización de las carteras debido a la falta de seguimiento administrativo para el control, ubicación y distribución de los inventarios.</t>
  </si>
  <si>
    <t>por desactualización de las carteras</t>
  </si>
  <si>
    <t>Debido a la falta de seguimiento administrativo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</si>
  <si>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</si>
  <si>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</si>
  <si>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 xml:space="preserve">Formato salidas de producto
Informe de cierre
Cronograma de gestión del Almacén
Formatos de reintegros, asignaciones o traslados según aplique, firmadas por el profesional del almacén y el servidor público que se beneficia del bien, reintegra o traslada. </t>
  </si>
  <si>
    <t>02/03/2026: Se confirmó que el riesgo no se presentó en el periodo analizado, debido a la correcta ejecución de los controles establecidos. Además, esta conclusión cuenta con soporte documental y con el informe de gestión del Almacén, enviado al área Contable para su respectivo análisis y seguimiento.</t>
  </si>
  <si>
    <t>"El día 11/03/2026 se realizo el ajuste la causa del riesgo con la asesoria de la Oficina de Planeación.
04/05/2026: Durante el periodo evaluado, el riesgo no se materializó, ya que se realizaron las verificaciones permanentes de los movimientos de cartera, el cierre mensual y el seguimiento al inventario conforme al procedimiento P-GA-08. No se presentaron inconsistencias relevantes y las diferencias menores identificadas fueron ajustadas oportunamente, evidenciando la efectividad de los controles establecidos"</t>
  </si>
  <si>
    <t>GA-RG2-CAU1-CONT1</t>
  </si>
  <si>
    <r>
      <t xml:space="preserve">Posibilidad de afectación económica </t>
    </r>
    <r>
      <rPr>
        <b/>
        <sz val="10"/>
        <color rgb="FF000000"/>
        <rFont val="Arial"/>
        <family val="2"/>
      </rPr>
      <t>por asumir gastos no permitidos por caja menor</t>
    </r>
    <r>
      <rPr>
        <sz val="10"/>
        <color rgb="FF000000"/>
        <rFont val="Arial"/>
        <family val="2"/>
      </rPr>
      <t xml:space="preserve">, </t>
    </r>
    <r>
      <rPr>
        <b/>
        <sz val="10"/>
        <color rgb="FF000000"/>
        <rFont val="Arial"/>
        <family val="2"/>
      </rPr>
      <t>debido a incorrecta aprobación de los mismos incumplimiendo la normatividad vigente.</t>
    </r>
  </si>
  <si>
    <t>Por asumir gastos no permitidos por caja menor</t>
  </si>
  <si>
    <t>Debido a incorrecta aprobación de los mismos incumplimiendo la normatividad vigente.</t>
  </si>
  <si>
    <t>El Subgerente Administrativo y Financiero verifica anualmente que la resolución de caja menor contemple únicamente los conceptos de gastos permitidos según la normatividad vigente. Adicionalmente, el Profesional Especializado, al recibir una solicitud de autorización de gasto por caja menor, revisa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</si>
  <si>
    <t>Relación mensual de los gastos autorizados por conceptos de caja menor</t>
  </si>
  <si>
    <t>02/03/2026: En el periodo evaluado no se materializó el riesgo, dado que los controles se ejecutaron de forma adecuada y constante. Como parte del proceso de verificación, se realizaron arqueos periódicos a la caja menor por parte del área de Tesorería y la Oficina de Control Interno, lo que fortalece el seguimiento y control.</t>
  </si>
  <si>
    <t>"El día 11/03/2026 se realizo el ajuste la causa del riesgo con la asesoria de la Oficina de Planeación.
04/05/2026: Durante el periodo evaluado, el riesgo no se materializó, debido a que se verificó que la resolución de caja menor se mantiene conforme a la normatividad vigente, contemplando únicamente los conceptos de gasto permitidos. Asimismo, cada solicitud de autorización fue revisada previamente por el Profesional Especializado, validando el cumplimiento de los requisitos establecidos (imprevisto, no recurrente y necesario para el funcionamiento de la entidad). En los casos evaluados no se evidenciaron gastos no permitidos ni desviaciones en el proceso, y la relación mensual de gastos autorizados respalda la correcta aplicación de los controles establecidos."</t>
  </si>
  <si>
    <t>GA-RG3-CAU1-CON1</t>
  </si>
  <si>
    <t>Posibilidad de afectación económica por  inadecuado control de inventarios debido a la no aplicación de los procedimientos establecidos.</t>
  </si>
  <si>
    <t xml:space="preserve">por  inadecuado control de inventarios </t>
  </si>
  <si>
    <t>Debido a la no aplicación de los procedimientos establecidos.</t>
  </si>
  <si>
    <t>El Profesional especializado de la Subgerencia Adminsitrativa y Financiera valida de manera manual y detectiva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es el informe de cierre mensual con el inventario aleatorio y el informe cuatrimestral del inventario general.</t>
  </si>
  <si>
    <t>Mesual</t>
  </si>
  <si>
    <t>"""Informe del cierre mensual que incluye inventario aleatorio.
Informe cuatrimestral de  Inventario general."""</t>
  </si>
  <si>
    <t>02/03/2026: El equipo confirmó que no se evidenció la materialización del riesgo, ya que los controles definidos fueron implementados correctamente. Esta situación se encuentra respaldada por los registros respectivos y por el envío oportuno del informe de gestión del Almacén al área Contable.</t>
  </si>
  <si>
    <t>"El día 11/03/2026 se realizo el ajuste del control del riesgo con la asesoria de la Oficina de Planeación.
04/05/2026: el equipo confirmó que el riesgo no se materializó, debido a que los controles establecidos se ejecutaron de manera adecuada y conforme a lo definido. Esta verificación se soporta en los registros del proceso y en el envío oportuno del informe de gestión del Almacén al   proceso Contable para su revisión."</t>
  </si>
  <si>
    <t>GA-RG4-CAU1-CON1</t>
  </si>
  <si>
    <t>Posibilidad de afectación económica por deterioro de bienes muebles o infraestructura debido al inclumplimiento del plan de mantenimiento preventivo y correctivo.</t>
  </si>
  <si>
    <t xml:space="preserve">por deterioro de bienes muebles o infraestructura </t>
  </si>
  <si>
    <t>debido al inclumplimiento del plan de mantenimiento preventivo y correctivo.</t>
  </si>
  <si>
    <t>El administrador de la sede verifica mensualmente el cumplimiento del cronograma establecido a través  del plan de mantenimiento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mantenimientos, se deja evidencias de las razones en el analisis del indicador y se realizan los ajustes correspondientes. La evidencia de este control incluye el diligenciamiento del formato F-GA 46 y los indicadores mensuales reportados.</t>
  </si>
  <si>
    <t>"""Formato F-GA-46 
Indicador Mensual."""</t>
  </si>
  <si>
    <t>02/03/2026: Se corroboró que el riesgo no ocurrió, debido a que los controles se han venido ejecutando mediante el diligenciamiento del Plan de Mantenimiento. Adicionalmente, dicho plan se encuentra en proceso de reestructuración, con el fin de ajustarlo y adaptarlo mejor a las necesidades actuales.</t>
  </si>
  <si>
    <t>04/05/2026: Se confirma que el riesgo no se materializó, dado que los controles se han ejecutado de manera continua mediante el diligenciamiento del Plan de Mantenimiento. Adicionalmente, se evidenció que dicho plan se encuentra en proceso de adaptación y reestructuración, con el propósito de ajustarlo a las necesidades actuales de la sede, sin afectar la aplicación de los controles establecidos.</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</si>
  <si>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</si>
  <si>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</si>
  <si>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</si>
  <si>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</si>
  <si>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</si>
  <si>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Semestral</t>
  </si>
  <si>
    <t>correo donde realiza la solicitud a la Subgerencia Administrativa y Financiera para su inclusión.</t>
  </si>
  <si>
    <t>Correctivo</t>
  </si>
  <si>
    <t>De acuero a la información enviada por Tatiana Rios, varias solicitudes de registro y control se contestaron fuera de termino motivo por el cual se realizó una accion de mejora en el proceso juridico relacionada con el tema</t>
  </si>
  <si>
    <t>7/05/2026 De acuero a la información enviada por Tatiana Rios, varias solicitudes de registro y control se contestaron fuera de termino motivo por el cual se realizó una accion de mejora en el proceso juridico relacionada con el tema</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</si>
  <si>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</si>
  <si>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</si>
  <si>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</si>
  <si>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</si>
  <si>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Usuarios, productos y prácticas</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</si>
  <si>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</si>
  <si>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</si>
  <si>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</si>
  <si>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7/05/2026 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</si>
  <si>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</si>
  <si>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</si>
  <si>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</si>
  <si>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</si>
  <si>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</si>
  <si>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</si>
  <si>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Hasta el momento no se ha recibido informacion alguna respecto a la afectación reputacional por bridar deficientes asesorías jurídicas a los entes y organismos deportivos, debido al desconocimiento y/o desactualización de la legislación deportiva y normas complementarias</t>
  </si>
  <si>
    <t>7/05/2026 Se inactivará el riesgo para el bimestre siguiente, teniendo en cuenta que se encuadra dentro del R2, cuando hace alusión a las revisión de las respuestas, su especificación y control serian redudantes</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</si>
  <si>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</si>
  <si>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</si>
  <si>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</si>
  <si>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</si>
  <si>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</si>
  <si>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Correos electrónicos enviados y/o Oficios </t>
  </si>
  <si>
    <t>"02/03/2026: en los meses de enero y febrero de 2026, INDEPORTES ANTIOQUIA no fue notificada de ninguna sentencia expedida en proceso contencioso
En relación con acciones de tutela, las sentencias expedidas han sido favorables a INDEPORTES
"</t>
  </si>
  <si>
    <t>"07/05/2026 Buenos días, me permito informar que en los meses de marzo y abril de 2026 INDEPORTES ANTIOQUIA no fue notificada de sentencia condenatoria en firme
"</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</si>
  <si>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</si>
  <si>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</si>
  <si>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</si>
  <si>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</si>
  <si>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Diario</t>
  </si>
  <si>
    <t>Sin Registro</t>
  </si>
  <si>
    <t>"02/03/2026:en los meses de enero y febrero de 2026, INDEPORTES ANTIOQUIA no fue notificada de ninguna sentencia expedida en proceso contencioso
En relación con acciones de tutela, las sentencias expedidas han sido favorables a INDEPORTES
"</t>
  </si>
  <si>
    <t>TH-RG1-CAU1-CON1</t>
  </si>
  <si>
    <t>lanear, organizar, ejecutar y hacer seguimiento a las acciones que promuevan el desarrollo del talento Humano durante el ciclo de vida laboral de los servidores públicos del instituto.</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</si>
  <si>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</si>
  <si>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</si>
  <si>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
"</t>
  </si>
  <si>
    <t>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
"</t>
  </si>
  <si>
    <t>Respuesta de la instituciones educativas y ex/empleadoras del candidato</t>
  </si>
  <si>
    <t>"05/03/2026 – MCT: 05/03/2026 – MCT: Durante el periodo enero–febrero de 2026 se presentaron vinculaciones de personal LNR,  ( Gerente y Jefe Oficina de Control Interno) gestionadas directamente por la Gobernación, motivo por el cual la Oficina de Talento Humano no ejecutó el control de verificación de requisitos en dichos casos.
Sin embargo, para la vinculación del Conductor de Gerencia (LNR), tramitada directamente por la Oficina de Talento Humano, se aplicó el control establecido, consistente en la proyección de oficios para la verificación de experiencia laboral y títulos académicos del candidato, conforme al procedimiento institucional y al plan de acción del área.
Como evidencia del control reposan las comunicaciones y soportes documentales correspondientes, los cuales hacen parte de la historia laboral del servidor.
En consecuencia, y de acuerdo con la revisión realizada, no se ha materializado el riesgo asociado durante el periodo evaluado."</t>
  </si>
  <si>
    <t>"07/05/2026: Durante el bimestre marzo–abril de 2026 se realizó el seguimiento mensual a la implementación, ejecución y actualización del Plan de Trabajo Anual del SG-SST, así como a la ejecución de los recursos financieros asociados al proceso, conforme a lo establecido en el Decreto 1072 de 2015 y demás normatividad aplicable.
Asimismo, durante el periodo se efectuó la revisión y actualización de la matriz de riesgos del proceso, definiéndose la unificación de los riesgos asociados al Sistema de Gestión de Seguridad y Salud en el Trabajo, con el fin de fortalecer su trazabilidad, facilitar su seguimiento y consolidar controles más integrales y alineados con la operación real del proceso.
De acuerdo con la verificación realizada sobre la matriz de seguimiento del Plan de Trabajo Anual SG-SST, los soportes de ejecución de actividades, los indicadores del sistema y la matriz de ejecución presupuestal, se evidenció un avance de ejecución del 11% del Plan de Trabajo Anual SG-SST para el periodo evaluado, encontrándose conforme frente a la programación establecida para la vigencia.
En consecuencia, no se evidenció materialización del riesgo durante el bimestre reportado, toda vez que las actividades programadas se vienen ejecutando conforme a los lineamientos definidos para el Sistema de Gestión de Seguridad y Salud en el Trabajo.
Como evidencia del seguimiento reposan la matriz del Plan de Trabajo Anual SG-SST con sus respectivos avances y seguimientos, la ejecución de actividades, la matriz de ejecución presupuestal, los indicadores del sistema y las comunicaciones oficiales generadas en el marco del proceso. Las evidencias del control ejecutado reposan en la carpeta correspondiente al segundo bimestre, disponible en el siguiente enlace:"</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</si>
  <si>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</si>
  <si>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</si>
  <si>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</si>
  <si>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</si>
  <si>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
"</t>
  </si>
  <si>
    <t>"1, Carpeta Anexo 3. Roles y responsabilidades, certificados Profesional
2. Matriz del Plan de Trabajo Anual con Seguimiento./ARL
3. Correo Electrónico.
"</t>
  </si>
  <si>
    <t>"05/03/2026 MCT: Durante el bimestre (enero - febrero), la Profesional Universitaria de la Oficina de Talento Humano, con el apoyo de los responsables designados, realizó un seguimiento permanente a la implementación y actualización del Plan de Trabajo Anual del SG-SST, vigencia 2026  garantizando el cumplimiento de las actividades programadas.
Como resultado, se evidencia que el riesgo de afectación en la salud de los empleados por incumplimientos en el sistema no se ha materializado. Se tiene un cumplimiento del 5% sobre el periodo de ejecución.
Las evidencias se encuentran en la carpeta correspondiente al riesgo, bajo el documento Plan de Trabajo SG-SST ejecutado a la fecha (Matriz del Plan de Trabajo Anual con Seguimiento)."</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</si>
  <si>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</si>
  <si>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</si>
  <si>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t>
  </si>
  <si>
    <t>Debido a la falta de entrenamiento en el puesto de trabajo en los eventos de cambio de personal.</t>
  </si>
  <si>
    <t>"
El Profesional Universitario de la Oficina de Talento Humano  cada que se genere , implementa y realiza seguimiento al cumplimiento del procedimiento P-TH-13 de Inducción y Reinducción Institucional, mediante la verificación del diligenciamiento y soporte de los formatos F-TH-90 y F-TH-06 correspondientes a la inducción específica en el cargo de los servidores vinculados a la Entidad. Este control se ejecuta de manera manual y por evento, conforme a las necesidades de ingreso, traslado, cambio de funciones o reinducción institucional.
En caso de evidenciar inconsistencias, ausencia de soportes o falta de diligenciamiento de los formatos, se remite comunicación mediante correo electrónico al servidor y al jefe inmediato correspondiente, solicitando el cumplimiento y envío de la documentación requerida.
Como evidencia del control reposan los correos electrónicos de seguimiento y los formatos F-TH-90 y F-TH-06 debidamente diligenciados.
"</t>
  </si>
  <si>
    <t xml:space="preserve">Por evento – cada que se genere </t>
  </si>
  <si>
    <t>"Correos electrónicos o comunicaciones  internas
Formatos:  F-TH-90- F-TH-06 diligenciado"</t>
  </si>
  <si>
    <t>"05/03/2026 – MCT: El Profesional Universitario de la Oficina de Talento Humano, junto con su personal de apoyo contratista, realizó la revisión y seguimiento al riesgo identificado, concluyendo que no se ha materializado durante el periodo evaluado.
De acuerdo con el plan de trabajo establecido, el personal que se vincula a la entidad cuenta con un plazo de cuatro (4) meses para la implementación del procedimiento P-TH-13 de Inducción y Reinducción Institucional, así como para el envío del formato F-TH-90 correspondiente.
Durante los meses de enero y febrero de 2026, se presentaron nuevas vinculaciones en la entidad (practicantes y personal de planta de libre nombramiento y remoción – LNR). Tras realizar las verificaciones con la Profesional Universitaria Johanna Posada, se confirma que no se ha materializado ningún riesgo asociado al proceso, dado que se están realizando las inducciones correspondientes conforme al procedimiento establecido.
Actualmente, se encuentran en gestión las firmas de algunos formatos, con el fin de consolidar y compartir las actas de inducción respectivas.
En cuanto a los practicantes, se adelanta la gestión para realizar las inducciones pendientes y obtener las actas escaneadas, particularmente en el caso de dos practicantes que desarrollan sus prácticas por fuera de la entidad.
Las evidencias del proceso, incluidos los formatos de inducción diligenciados para el personal vinculado durante 2026, reposan en la carpeta de evidencias correspondiente al seguimiento del riesgo."</t>
  </si>
  <si>
    <t>"07/05/2026 –   Durante el periodo evaluado, el Profesional Universitario de la Oficina de Talento Humano, junto con el personal de apoyo contratista y asistencial vinculado, realizó la implementación, revisión y seguimiento al cumplimiento del procedimiento P-TH-13 de Inducción y Reinducción Institucional, mediante la verificación del diligenciamiento y soporte de los formatos F-TH-90 y F-TH-06 correspondientes a la inducción específica en el cargo del personal vinculado a la Entidad.
De acuerdo con las verificaciones efectuadas, se evidenció que el control se viene ejecutando conforme a lo establecido en el procedimiento, realizando seguimiento oportuno a los procesos de inducción y reinducción generados por ingreso de personal, traslados, cambios de funciones y demás situaciones administrativas que requieren su aplicación.
Durante los meses de marzo y abril  de 2026 se presentaron nuevas vinculaciones en la Entidad, incluyendo,conductor de gerencia,  practicantes y personal de libre nombramiento y remoción (LNR) en la Oficina Asesora de Comunicaciones. Una vez revisados los soportes y verificadas las actividades adelantadas con la Profesional Universitaria responsable del proceso, se concluye que no se materializó el riesgo durante el periodo evaluado, toda vez que las inducciones correspondientes fueron gestionadas conforme al procedimiento establecido.
Actualmente, se encuentra en trámite la consolidación y recolección de algunas firmas pendientes en los formatos y actas respectivas, situación que hace parte del proceso normal de formalización documental y no afecta la ejecución del control ni el cumplimiento del procedimiento.  Como evidencia del seguimiento reposan los correos electrónicos de seguimiento, los formatos F-TH-90 y F-TH-06 debidamente diligenciados, los formatos  de inducción y demás soportes documentales archivados en la carpeta de evidencias correspondiente al seguimiento del riesgo. Las evidencias del control ejecutado reposan en la carpeta correspondiente al segundo bimestre, disponible en el siguiente enlace:"</t>
  </si>
  <si>
    <t>TH-RG2-CAU1-CON2</t>
  </si>
  <si>
    <t xml:space="preserve"> por el incumplimiento de los procedimientos y trámites de la Entidad </t>
  </si>
  <si>
    <t>"
El Profesional Universitario de la Oficina de Talento Humano, gestiona cada que se genere y según  los procesos de capacitación y/o formación establecidos en el PIC alineados con las necesidades de fortalecimiento de competencias de los servidores. Este Control se realiza de forma manual.
El control se verificará de acuerdo a la periodicidad establecida para el reporte  y el cumplimiento de las actividades descritas  en la matriz de riesgos y el plan de acción de la Oficina de Talento Humano. 
Como evidencia del control están los registros de las capacitaciones del plan de formación  Formato F-TH-94 
"</t>
  </si>
  <si>
    <t>Registros de capacitaciones realizadas  y F-TH-94</t>
  </si>
  <si>
    <t>"05/03/2026 – MCT: Durante el periodo evaluado correspondiente a enero y febrero, se desarrollaron las capacitaciones programadas en el Plan Institucional de Capacitación (PIC) que venían en ejecución desde la vigencia 2025, de acuerdo con el avance del cronograma establecido y la programación definida.
Las evidencias correspondientes a las capacitaciones realizadas durante el primer bimestre se encuentran disponibles en la carpeta de seguimiento, lo cual permite verificar el cumplimiento del plan de formación ejecutado.
Nota: Las evidencias (listas de asistencia, memorias y registro fotográfico) reposan en la Oficina de Talento Humano, bajo custodia de la Profesional Universitaria responsable, en la carpeta correspondiente al Plan de Formación, para su revisión en caso de ser requerida."</t>
  </si>
  <si>
    <t>"07/05/2026 – MCT: Durante el periodo evaluado, el control se ejecutó conforme a lo establecido por la Oficina de Talento Humano. El día 15 de abril se dio inicio formal al desarrollo del Plan Institucional de Capacitación (PIC), gestionando las actividades de capacitación y formación programadas, alineadas con las necesidades de fortalecimiento de competencias de los servidores de la Entidad.
Asimismo, para el presente periodo se realizó ajuste en la periodicidad del control y mejora en la redacción del riesgo, como parte del proceso de seguimiento y actualización de la matriz de riesgos institucional.
Una vez verificados los soportes y registros correspondientes, se evidenció el cumplimiento de las capacitaciones programadas para el periodo, conforme a las actividades definidas en el plan de acción de la Oficina de Talento Humano y en la matriz de riesgos.
En consecuencia, no se materializó el riesgo durante el periodo reportado. Como evidencia del control reposan los registros de asistencia y ejecución de las actividades de capacitación y formación contenidas en el Formato F-TH-94.
Nota: Las evidencias detalladas (listas de asistencia, memorias y registros fotográficos) reposan en la Oficina de Talento Humano, bajo custodia de la Profesional Universitaria responsable, en la carpeta correspondiente al Plan Institucional de Capacitación, para su revisión en caso de ser requerida.
https://indeportesantioquia-my.sharepoint.com/personal/jmposada_indeportesantioquia_gov_co/_layouts/15/onedrive.aspx?csf=1&amp;web=1&amp;e=SUqIvL&amp;CT=1778280901205&amp;OR=OWA-NT-Mail&amp;CID=a8ea1527-7134-b90a-ea2a-d481568c753b&amp;id=%2fpersonal%2fjmposada_indeportesantioquia_gov_co%2fDocuments%2fDocumentos%2fCAPACITACI%c3%93N%2fPlan+de+formaci%c3%b3n%2f2026&amp;FolderCTID=0x0120006EFB4D75A855A9418914B761563E0AAB&amp;view=0
Las evidencias del control ejecutado reposan en la carpeta correspondiente al segundo bimestre, disponible en el siguiente enlace:
https://indeportesantioquia.sharepoint.com/sites/SGC2/Documentos%20compartidos/Forms/AllItems.aspx?id=%2Fsites%2FSGC2%2FDocumentos%20compartidos%2F3%2E1%20Evidencias%20deRriegos%2FTalento%20Humano%2FEvidencias%202026%2FRiesgos%20de%20Gesti%C3%B3n%20y%20Fiscales%2FTH%2DRG2%2DCAU1%2DCON2%2FSegundo%20bimestre&amp;viewid=a2f1d042%2Daf6e%2D4186%2Dbd4e%2Dc44ba5e39a84
"</t>
  </si>
  <si>
    <t>TH-RF2CAU1-CON1</t>
  </si>
  <si>
    <t xml:space="preserve">Posibilidad de afecto dañoso por pagos de nómina y seguridad social  con liquidaciones erróneas debido a la falta de  implementación de revisión de la nómina </t>
  </si>
  <si>
    <t>por pagos de nómina y seguridad social  con liquidaciones erróneas</t>
  </si>
  <si>
    <t xml:space="preserve">debido a la falta de  implementación de revisión de la nómina </t>
  </si>
  <si>
    <t>"El Técnico de Nómina de la Oficina de Talento Humano revisa y valida la liquidación de la nómina y los factores prestacionales de manera quincenal o cada vez que se genere una liquidación, con el apoyo de personal profesional de la Oficina de Talento Humano y/o de la Subgerencia Administrativa y Financiera con conocimiento y experiencia en el proceso de nómina y prestaciones sociales. Este control se realiza de forma manual.
En caso de no concordar la información o, evidenciar inconsistencias y/o diferencias entre la información reportada y los soportes correspondientes, se realizarán las respectivas verificaciones, ajustes y acciones de mejoramiento necesarias para garantizar la correcta liquidación de la nómina y de las prestaciones sociales de los servidores. El control se ejecutará conforme al cumplimiento de las actividades establecidas en el procedimiento P-TH-04 Administración Salarial.
Como evidencia del control reposan los correos electrónicos con los reportes de liquidación de nómina y los papeles de trabajo generados durante el proceso de revisión y validación de la liquidación de nómina.
"</t>
  </si>
  <si>
    <t xml:space="preserve">Quincenal y/o cada vez que se genere liquidación de nómina ( a demanda) </t>
  </si>
  <si>
    <t>Correo electrónico, reportes de liquidación de nómina, papeles de trabajo internos ( horas extras, incapacidades), designación profesional para el rol de revisión de la liquidación de nómina</t>
  </si>
  <si>
    <t>"05/03/2026: MCT Para el periodo enero–febrero, la Técnica de Nómina, junto con el personal de apoyo contratista, suministró la información correspondiente a las liquidaciones de nómina y de seguridad social del personal vinculado a la entidad. Con base en la verificación realizada, se confirma que el riesgo no se ha materializado, toda vez que se evidencian los pagos efectuados de manera oportuna y conforme, sin presentarse afectaciones económicas.
Así mismo, los procesos de liquidación y pago han sido revisados, verificando que cumplen con los lineamientos y procedimientos establecidos por la entidad para este trámite. Las evidencias del seguimiento reposan en la carpeta correspondiente al riesgo, como soporte del control y monitoreo del proceso de nómina durante el periodo evaluado."</t>
  </si>
  <si>
    <t>"08/05/2026: Durante el periodo evaluado, el control se ejecutó conforme a las actividades establecidas en el procedimiento P-TH-04 Administración Salarial, realizando la revisión y validación de las liquidaciones de nómina y factores prestacionales de manera quincenal y cada vez que se generó proceso de liquidación. Asimismo, durante el periodo se realizó la reformulación de la redacción del riesgo y la adecuación de la periodicidad del control, con el fin de fortalecer su trazabilidad, coherencia operativa y alineación con la ejecución real del proceso de nómina por parte de la Oficina de Talento Humano.
No obstante, durante el bimestre se evidenció la materialización parcial del riesgo, debido a inconsistencias presentadas en dos liquidaciones de nómina correspondientes a servidores de la Entidad, generando pagos erróneos que fueron identificados posterior al  proceso de revisión y validación del pago.
En consecuencia, desde la Oficina de Talento Humano se realizarán las acciones de mejora correspondientes, las cuales serán incorporadas en el respectivo plan de mejoramiento como ejercicio de autoevaluación del proceso, con el fin de fortalecer los controles asociados a la revisión y validación de las liquidaciones de nómina y prestaciones sociales.
Frente a las demás liquidaciones efectuadas durante el periodo, se evidenció cumplimiento de las actividades de revisión y validación definidas para el control.
Como evidencia del seguimiento reposan los correos electrónicos, reportes de liquidación de nómina, papeles de trabajo y demás soportes generados durante el proceso de revisión y validación de nómina. Las evidencias del control ejecutado reposan en la carpeta correspondiente al segundo bimestre, disponible en el siguiente enlace:https://indeportesantioquia.sharepoint.com/sites/SGC2/Documentos%20compartidos/Forms/AllItems.aspx?id=%2Fsites%2FSGC2%2FDocumentos%20compartidos%2F3%2E1%20Evidencias%20deRriegos%2FTalento%20Humano%2FEvidencias%202026%2FRiesgos%20de%20Gesti%C3%B3n%20y%20Fiscales%2FTH%2DRF2%2DCAU1%2DCON1%2FSegundo%20bimestre&amp;viewid=a2f1d042%2Daf6e%2D4186%2Dbd4e%2Dc44ba5e39a84
Nota: se referencia enlace de publicación de plan anual de vacaciones pag transparencia : https://indeportesantioquia.gov.co/wp-content/uploads/2026/01/2026000026-DEL-15-DE-ENERO-DE-2026.pdf"</t>
  </si>
  <si>
    <t>TH-RF3-CAU1-CON1</t>
  </si>
  <si>
    <t>Posibilidad de efecto dañoso por no cobro de las incapacidades médicas y/o licencias de maternidad y paternidad del personal de la Entidad, debido a la no realización del seguimiento a la gestión de cobro y recaudo ante las EPS y/o ARL</t>
  </si>
  <si>
    <t xml:space="preserve"> por no cobro de las incapacidades médicas y/o licencias de maternidad y paternidad del personal de la Entidad</t>
  </si>
  <si>
    <t>Debido a la no realización del seguimiento a la gestión de cobro y recaudo ante las EPS y/o ARL</t>
  </si>
  <si>
    <t>"
El Técnico de Nómina de  la Oficina de Talento Humano, diligencia y actualiza mensualmente el formato FT111-02-SAPMC establecido por la Contraloría General de Antioquia para la rendición de la cuenta en cada vigencia fiscal, o el que haga sus veces dentro de los papeles de trabajo internos del proceso, la información de las incapacidades superiores a dos (2) días para evidenciar el estado actual de la gestión de cobro ante las ARL y EAPB de acuerdo al procedimeinto  P-TH-04 y su instructivo I-TH-04. Este Control se realiza de forma manual.
En caso de no concordar lo reportado con la evidencia se debe ejecutar la implementación de los trámites faltantes  para la liquidación de prestaciones sociales en el período vigente . El control se verificará de acuerdo a la periodicidad establecida para el reporte  y el cumplimiento de las actividades descritas  en la matriz de riesgos y el plan de acción de la Oficina de Talento Humano. 
Como evidencia del control  están los cobros radicados ante las EPS y/o ARL, comunicaciones internas, novedades de nómina reportadas."</t>
  </si>
  <si>
    <t>"Cobros radicados ante las EPS o ARL
Comunicaciones
Novedades de nómina"</t>
  </si>
  <si>
    <t>"05/03/2026 – MCT: Durante el primer bimestre de 2026, la servidora encargada del proceso de nómina, junto con el apoyo contratista, realizó la revisión y el seguimiento al riesgo identificado en el proceso.
En esta verificación se evidenció control del 100 % sobre las incapacidades generadas por los servidores de la entidad, incluyendo el registro detallado de su estado, los radicados correspondientes y el seguimiento a los pagos efectuados por las EPS o ARL.
Como resultado de este monitoreo, no se ha materializado el riesgo asociado. Las evidencias del seguimiento reposan en la carpeta denominada “Seguimiento a riesgos 2026”."</t>
  </si>
  <si>
    <t>"08/05/2026: Durante el bimestre marzo–abril de 2026, el control se ejecutó conforme a lo establecido en el procedimiento P-TH-04 Administración Salarial y su instructivo I-TH-04, mediante la actualización mensual y  seguimiento a la gestión de cobro de incapacidades superiores a dos (2) días ante las EPS y/o ARL correspondientes.
Asimismo, durante el periodo se realizó la reformulación del riesgo y el mejoramiento de su redacción, con el fin de brindar mayor claridad, comprensión y trazabilidad frente a la ejecución del control y las actividades asociadas al proceso.
Una vez efectuadas las verificaciones correspondientes, se evidenció que las novedades de nómina relacionadas con incapacidades fueron reportadas y gestionadas oportunamente, adelantando los respectivos trámites y seguimientos de cobro conforme a los lineamientos establecidos por el proceso de Talento Humano.
En consecuencia, no se materializó el riesgo durante el periodo evaluado, toda vez que se dio cumplimiento a las actividades definidas en la matriz de riesgos y en el plan de acción de la Oficina de Talento Humano.
Como evidencia del control reposan los formatos  de papeles de trabajo  diligenciados y actualizados, los cobros  radicados ante las EPS y/o ARL. Las evidencias del control ejecutado reposan en la carpeta correspondiente al segundo bimestre, disponible en el siguiente enlace:"</t>
  </si>
  <si>
    <t>TH-RF2-CAU1-CON1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</si>
  <si>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</si>
  <si>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</si>
  <si>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</si>
  <si>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
El Jefe de la Oficina de Talento Humano, con el apoyo del personal responsable del proceso de CETILES, realiza cada vez que se genere una solicitud de CETILES la revisión, validación y verificación de la información histórica de nómina y de los soportes documentales requeridos para la correcta elaboración y expedición del certificado, garantizando la trazabilidad, coherencia y adecuado registro de la información reportada en el CETIL. Este control se ejecuta de manera manual y a demanda, conforme a las solicitudes recibidas por la Entidad.
En caso de  no concordar lo reportado con la evidencia  o evidenciar inconsistencias en el proceso, se implementarán las respectivas acciones de mejora y planes de mejoramiento orientados al fortalecimiento del proceso y a la correcta expedición de los CETILES.
Como evidencia del control reposan las comunicaciones internas, los registros de los CETILES expedidos, los correos electrónicos relacionados con la validación y procesamiento de información de nómina y demás soportes documentales generados durante el proceso."</t>
  </si>
  <si>
    <t>" CETILES expedidos.
Correos electrónicos y comunicaciones internas relacionadas con la solicitud, validación y envío de información.
Soportes de revisión de historia laboral y novedades de nómina.
"</t>
  </si>
  <si>
    <t>"05/03/2026 – MCT: Durante el primer bimestre de 2026 se tramitó un (1) CETIL de manera conforme, con el acompañamiento de los responsables del proceso, según lo registrado en la matriz de situaciones administrativas.
Adicionalmente, un (1) CETIL se encuentra actualmente en proceso de generación, para el cual se están recopilando y verificando los soportes documentales necesarios para su correcta elaboración.
Como resultado del seguimiento realizado, no se evidenció materialización del riesgo asociado al proceso. Como soporte, se dispone del correo relacionado con el trámite, y la información detallada reposa en las historias laborales archivadas en la Oficina de Talento Humano."</t>
  </si>
  <si>
    <t>"08/05/2026: Durante el segundo bimestre de 2026 se gestionó el trámite de un (1) CETIL, el cual continúa en proceso de validación y consolidación de información, con el acompañamiento y seguimiento de los responsables del proceso de Talento Humano.
Durante el seguimiento efectuado, se verificó la revisión de la información histórica de nómina y de los soportes documentales requeridos para la adecuada elaboración del certificado, evidenciando cumplimiento de las actividades establecidas para el control.
Como resultado de la revisión realizada, no se evidenció materialización del riesgo asociado al proceso durante el periodo evaluado.
Como soporte del seguimiento reposan los correos electrónicos relacionados con el trámite adelantado, así como los documentos y soportes correspondientes archivados en las historias laborales custodiadas por la Oficina de Talento Humano. Las evidencias del control ejecutado reposan en la carpeta correspondiente al segundo bimestre, disponible en el siguiente enlace:"</t>
  </si>
  <si>
    <t>TH-RG3-CAU1-CON1</t>
  </si>
  <si>
    <t>Posibilidad de afectación reputacional por pérdida o no transferencia del conocimiento institucional en la entidad, que afecte la continuidad y trazabilidad de los procesos, debido a la falta de implementación de la gestión del conocimiento y la innovación.</t>
  </si>
  <si>
    <t xml:space="preserve"> por pérdida o no transferencia del conocimiento institucional en la entidad, que afecte la continuidad y trazabilidad de los procesos</t>
  </si>
  <si>
    <t>Debido a la falta de implementación de la gestión del conocimiento y la innovación.</t>
  </si>
  <si>
    <t>El Profesional Especializado  de la Oficina de Talento Humano junto con la Oficina Asesora de Planeación, verifica y realiza seguimiento trimestral al cumplimiento de las actividades definidas en el Plan de Acción de Gestión del Conocimiento e Innovación – Formato F-TH-131, mediante revisión manual del avance reportado por las dependencias y validación del cumplimiento del plan. El control se ejecuta mediante la verificación del cumplimiento de las actividades programadas. por pérdida o no transferencia del conocimiento institucional en la entidad, que afecte la continuidad y trazabilidad de los procesos.  En caso de evidenciar retrasos o incumplimientos, se solicita plan de mejora o ajuste de actividades a la dependencia responsable y se realiza seguimiento hasta su cumplimiento.</t>
  </si>
  <si>
    <t xml:space="preserve">Trimestral </t>
  </si>
  <si>
    <t>Formato F-TH-131 actualizado, reportes de seguimiento, actas de reunión, soportes de ejecución de actividades y comunicaciones de seguimiento a dependencias.</t>
  </si>
  <si>
    <t>N/A</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</si>
  <si>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
"</t>
  </si>
  <si>
    <t>TH-RG4-CAU1-CON1</t>
  </si>
  <si>
    <t>Posibilidad de afectación reputacional por pérdida, inadecuada o inoportuna gestión documental de las historias laborales de los servidores públicos, debido a la falta de conocimiento técnico en archivística y gestión documental.</t>
  </si>
  <si>
    <t xml:space="preserve"> por pérdida, inadecuada o inoportuna gestión documental de las historias laborales de los servidores públicos</t>
  </si>
  <si>
    <t>Debido a la falta de conocimiento técnico en archivística y gestión documental.</t>
  </si>
  <si>
    <t>"El/la responsable del archivo de historias laborales verifica semanalmente que la documentación registrada en la planilla de control corresponda efectivamente a los documentos entregados e incorporados en las historias laborales, garantizando la trazabilidad, integridad y actualización de la información documental.
Como resultado de esta verificación, se generan alertas y comunicaciones al Jefe de la Oficina de Talento Humano y a los responsables del proceso en los casos en que se evidencie entrega inoportuna, duplicidad de información, inconsistencias o ausencia de documentos, con el fin de que se realicen las respectivas correcciones, ajustes y actualizaciones requeridas."</t>
  </si>
  <si>
    <t>Semanal</t>
  </si>
  <si>
    <t>"Planilla de control implementada y debidamente diligenciada, historias laborales actualizadas conforme a las Tablas de Retención Documental (TRD) e informes de auditoría o seguimiento.
"</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</si>
  <si>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t>
  </si>
  <si>
    <t>TH-RG5-CAU1-CON1</t>
  </si>
  <si>
    <t>Posibilidad de afectación reputacional por incumplimiento en la aplicación oportuna o adecuada de la Evaluación del Desempeño Laboral para los servidores  de Indeportes Antioquia , debido a falta de reporte de evidencias y seguimientos y evaluaciones oportunas de acuerdo a los plazos establecidos,  lo que puede generar incumplimientos normativos.</t>
  </si>
  <si>
    <t xml:space="preserve"> por incumplimiento en la aplicación oportuna o adecuada de la Evaluación del Desempeño Laboral para los servidores  de Indeportes Antioquia</t>
  </si>
  <si>
    <t>Debido a falta de reporte de evidencias y seguimientos y evaluaciones oportunas de acuerdo a los plazos establecidos,  lo que puede generar incumplimientos normativos.</t>
  </si>
  <si>
    <t>"El personal asistencial encargado del archivo de gestión de historias laborales elabora y actualiza la base de datos mediante la cual se consolida el cumplimiento de cada una de las etapas del procedimiento de Evaluación del Desempeño Laboral, incluyendo el reporte y registro de las respectivas calificaciones de los servidores.
Con base en dicha información, el Profesional Especializado de la Oficina de Talento Humano que apoya el proceso de Evaluación del Desempeño Laboral realiza seguimiento trimestral al cumplimiento de las evaluaciones correspondientes. En caso de evidenciar evaluaciones pendientes o sin realizar, se remite comunicación al respectivo jefe inmediato solicitando su gestión y cumplimiento oportuno.
Como evidencia del control reposan la matriz de seguimiento consolidada, los reportes descargados de la plataforma de la CNSC, los registros de evaluación del personal LNR y provisional, los acuerdos de gestión y los correos electrónicos de notificación y seguimiento remitidos a través de G+."</t>
  </si>
  <si>
    <t>Papel de trabajo ( matriz EDL), informes de EDL, coorreos de seguimiento EDL</t>
  </si>
  <si>
    <t>GD-RG1-CAU1-CON1</t>
  </si>
  <si>
    <t>Posibilidad de afectación reputacional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</si>
  <si>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</si>
  <si>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</si>
  <si>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</si>
  <si>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Trimestral</t>
  </si>
  <si>
    <t>"Alertas de gestión documental
Informes de Actividades del CADA (Semestrales)
Avance en Plan de Acción"</t>
  </si>
  <si>
    <t>Compartir / Transferir</t>
  </si>
  <si>
    <t>"03/03/2026 Indeportes Antioquia continua con el trámite de convalidación de las TRD 2013 y 2023 ante al Consejo Departamental de Archivos de Antioquia, luego de la radicación del segundo ajuste.
Además, en el marco del contrato 563 de 2025 se encuentra un avance del 80% en la elaboración de las TVD para los fondos Coldeportes e Indeportes. Este Contrato se prorrogó hasta el 15 de abril de 2026. Se reporta como no materializado el riesgo en razón a que no se han generado observaciones reputacionales a causa de la desactualización de los instrumentos archivísticos de valoración.
"</t>
  </si>
  <si>
    <t>"
11/05/2026 El CADA de Indeportes Antioquia continua las gestiones para la convalidación de los instrumentos archivísticos de Valoración Documnental, con los siguientes avances:
1. TRD 2013 convalidada en sesión del Consejo Departamental de Archivos de abril 16 de 2026. En trámite de RUSD ante el AGN.
2. TRD 2023 con ajuste radicado ante el CDA y a la espera de que pueda ser aceptada para la sesión bimensual del mes de junio.
3. TVD Coldeportes radicada ante el CDA para iniciar trámite de convalidación, luego de la aprobación interna por parte de Indeportes Antioquia.
4. TVD Indeportes Antioquia radicada ante el CDA para iniciar trámite de convalidación, luego de la aprobación interna por parte de Indeportes Antioquia.
Se reporta como no materializado el riesgo toda vez que se avanza en la gestión del trámite de convalidación de los instrumentos archivísticos."</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</si>
  <si>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</si>
  <si>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</si>
  <si>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</si>
  <si>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</si>
  <si>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</si>
  <si>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</si>
  <si>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</si>
  <si>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"03/03/2026 
El formato F-GD-46 Malla de Temas de Radicación se encuentra actualizado y en uso por parte del equipo de radicación.
Se realizó la revisión del reporte de devoluciones al radicador entre el 01 de enero y el 28 de febrero de 2026, encontrándose lo siguiente: 122 devoluciones al radicador, en las siguientes categorías: 44% para cambio a causa de la operación de la ruta de pagos, 39% a causa de ajustes en el marco de la categorización de PQRSF, 10% a causa del trámite, 2% (3 radicados) para reclasificación, 2% (2 radicados) a causa de la duplicidad, 2% (2 radicados) a causa de los anexos y 1% para anular el radicado o ajustar el mismo.
En todos los casos las correcciones se realizaron de manera inmediata. Durante enero y febrero se recibieron 1408 radicados. Se reporta como no materializado el riesgo, debido a la corrección inmediata de los radicados y a que no se han generado quejas o reclamos sobre el proceso.
"</t>
  </si>
  <si>
    <t>"11/05/2026
El formato F-GD-46 Malla de Temas de Radicación se encuentra actualizado y en uso por parte del equipo de radicación.
Se realizó la revisión del reporte de devoluciones al radicador entre el 01 de marazo y 30 de abril de 2026, encontrándose lo siguiente: 61 Radicados para ajustar ficha pues ingresaron a través del radicador virtual, 40 radicados para ajuste en el marco de la ruta de pagos, 22 devoluciones por trámite, 9 para reasignación por competencia y 23 reclasificaciones en el marco de las Rutas de PQRSDF. De ellas puede asumirse como propias del CADA las 9 reasignaciones por competencia.
Durante el período se radicaron 2112 cominicaciones recibidas. Las 155 devoluciones corresponden al 7% de estas. Del total menos del 1% es reponsabilidad directa del CADA, las demás son dadas las dinámicas propias de las rutas de pago y de PQRSDF.
Se reporta como no materializado el riesgo, debido a la corrección inmediata de los radicados y a que no se han generado quejas o reclamos sobre el proceso.
"</t>
  </si>
  <si>
    <t>CA-RG2-CAU1-CON1</t>
  </si>
  <si>
    <t xml:space="preserve">Posibilidad de afectación economica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</si>
  <si>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</si>
  <si>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</si>
  <si>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"Los supervisores de los contatos y/o convenios diferentes a prestación de servicios profeisonales y de apoyo a la gestión entregaran de forma mensual al ordenador del gasto un informe que contenga el avance y seguimiento de ejecución de las obligaciones contractuales, para que este verifiqué el estado del mismo esto se hará de forma manual y mensual. en caso de que exista un  presunto incumplimiento, este, enviara el reporte a la OAJ para que inice el respectivo proceso sancionatorio. como evidencia quedará un informe radicado por el supervisor. 
Observación: En el caso de los contratos de Prestación de servicios profesionales y de apoyo a la gestión esta actividad se validará con el informe de supervisión mes a mes (el cual podrá ser enviada como copia en mercurio o via correo electronico). Este control  se revisará con el jefe Juridico y posteriomente de ser aprobado se hará la respectiva socialización. "</t>
  </si>
  <si>
    <t>Informes de supervisión</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</si>
  <si>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</si>
  <si>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</si>
  <si>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</si>
  <si>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</si>
  <si>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 xml:space="preserve">El Ordenador del gasto verificará en su asignación presupuestal de la vigencia los recursos asignados, para solicitar a la Gerencia las necesidades técnica, financieras, operativas y administrativas de cada dependencia para liquidar los contratos pendientes, Esto se realizará de forma semestral. En caso de que no realice esta validación, la dependencia deberá asegurar la liquidación de lo contratos con los recursos existentes.  La evidencia del control será las revisiones del PAA Vo en comité de gerencia y las sesiones perioodicas donde se trate el tema </t>
  </si>
  <si>
    <t xml:space="preserve">Semestral </t>
  </si>
  <si>
    <t xml:space="preserve">Actas de comité de Gerencia </t>
  </si>
  <si>
    <t>02/03/2026:en los meses de enero y febrero de 2026, INDEPORTES ANTIOQUIA no fue notificada de ninguna sentencia expedida en proceso contencioso que determine la afectación economica por no liquidar a tiempo, 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</si>
  <si>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De acuerdo a la informacion beindada por la PU en los meses de marzo y abril de 2026 INDEPORTES ANTIOQUIA no fue notificada de sentencia condenatoria en firme,sin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</si>
  <si>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</si>
  <si>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</si>
  <si>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</si>
  <si>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</si>
  <si>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"El ordenador del gasto designará los integrantes del Comité Asesor y Evaluador  quienes dentro de su competencia estructuraran técnica, financiera y juridicmente el proceso, para que este lo presente y el Comité de contración previa revisión del  Jefe Juridico, revisará el proceso y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
La evidencia corresponde la constancia de comité de contratación. Este se realiza de forma manual y a demanda"</t>
  </si>
  <si>
    <t>Constancia y acta de comité de contratación</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</si>
  <si>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</si>
  <si>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</si>
  <si>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</si>
  <si>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</si>
  <si>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</si>
  <si>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</si>
  <si>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</si>
  <si>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</si>
  <si>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</si>
  <si>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 xml:space="preserve">El comité sesiona 2 veces a la semana salvo situaciones excepcionales </t>
  </si>
  <si>
    <t>La constancia de recomendación del Comité de contratación y los Estudios previos firmados con su debido soporte</t>
  </si>
  <si>
    <t>GP-RG1-CAU1-CON1</t>
  </si>
  <si>
    <t>Jefe de Oficina de Sistemas</t>
  </si>
  <si>
    <t>Posibilidad de afectación reputacional, por fallas en la conectividad debido canales de internet contratados sin opciones de redundancia</t>
  </si>
  <si>
    <t>Por fallas en la conectividad.</t>
  </si>
  <si>
    <t>Canales de internet contratados sin opciones de redundancia.</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</si>
  <si>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</si>
  <si>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</si>
  <si>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</si>
  <si>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Marzo 4, revisión Juan Diego Londoño y Beatriz Restrepo. no se identificaron nuevos riesgos ni se modificaron los controles.</t>
  </si>
  <si>
    <t>GP-RG2-CAU1-CON1</t>
  </si>
  <si>
    <t>Posibilidad de afectación reputacional, por mal funcionamiento de los aplicativos críticos (Mercurio, Sicof, Internet, DeportesAnt), debido parametrizaciones mayores inadecuadas</t>
  </si>
  <si>
    <t>Por mal funcionamiento de los aplicativos críticos (Mercurio, Sicof, Internet, DeportesAnt).</t>
  </si>
  <si>
    <t>Debido a una parametrización inadecuada.</t>
  </si>
  <si>
    <t>Ejecución de Administración de procesos</t>
  </si>
  <si>
    <t>"Los técnicos de la oficina de sistemas a demanda, solicitan al proveedor segun contratos de soporte la realización de las parametrizaciones mayores de los sistemas críticos (Mercurio, sicof, Internet, DeportesAnt), las cuales deben ser realizadas en ambiente de pruebas para validar antes de realizar el cambio en producción.
En caso que al pasar a producción la parametrización falle, se reporta nuevamente al proveedor del sistema bajo contrato de soporte para que realice la corrección. 
Como evidencia quedan los informes de ejecución de los contratistas y la trazabilidad de los tickets. 
"</t>
  </si>
  <si>
    <t xml:space="preserve">Tickets en el sistema de mesa de servicios propia y del proveedor.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</si>
  <si>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</si>
  <si>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</si>
  <si>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</si>
  <si>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</si>
  <si>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
Como evidencia del control quedan los informes de supervisión. "</t>
  </si>
  <si>
    <t>Contratos</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</si>
  <si>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</si>
  <si>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</si>
  <si>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</si>
  <si>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</si>
  <si>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</si>
  <si>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</si>
  <si>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</si>
  <si>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</si>
  <si>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</si>
  <si>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</si>
  <si>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el  seguimiento del plan Estrategico de seguridad y privacidad de la Información, en la herramienta planner 
En caso que no se evidencie la ejecucición de las actividades de acuerdo con lo planeado se realizarán la gestiones, alertas y planes de mejoramiento necesarios para garantizar el ejecución del PESPI"</t>
  </si>
  <si>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</si>
  <si>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</si>
  <si>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</si>
  <si>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</si>
  <si>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</si>
  <si>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pertinencia de la Politica de Seguridad de la información  de la Entidad y que el Plan de mantenimiento asociado a la Gestión Administrativa de Recursos  incluya la infraestructura y elementos para garantizar la prevención del daño de los equipos tecnológicos.
Como evidencia está el correo electronico informando a la Subgerencia Administrativa y Financiera de las necesidades que evitan daños a los equipos y  como evidencia queda la politica ajustada o en su defecto la constancia de la Jefe de Sistemas que no se requiere ajustes. 
En caso de que al momento de ejecutar el control la Politica no sea pertinente se validará a las necesidades actuales y en caso que no esten incluidas las necesidades de forma adecuada en el plan de mantenimiento de Gestión Administrativa de los Recursos, se enviará el correo respectivo con las prioridades y necesidades mencionadas. "</t>
  </si>
  <si>
    <t>Plan de Continuidad de TI</t>
  </si>
  <si>
    <t>GP-RG6-CAU1-CON1</t>
  </si>
  <si>
    <t>Posibilidad de afectación reputacional por falla en los aplicativos o infraestructura crítica debido a deficiencia en las pruebas antes de liberar un servicio nuevo o una actualización.</t>
  </si>
  <si>
    <t>Por falla en los aplicativos o infraestructura critica</t>
  </si>
  <si>
    <t>Debido a deficiencia en las pruebas antes de liberar un servicio nuevo o una actualización de un servicio critico</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</si>
  <si>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de los sistemas criticos.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</si>
  <si>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</si>
  <si>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</si>
  <si>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</si>
  <si>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</si>
  <si>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</si>
  <si>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realiza la solicitud de presupuesto a la gerencia para garantizar los recursos que se requieren sean asignados cada vigencia para  el funcionamiento de la oficina. 
Como evidencia queda el inventario de Activos, El Plan de Acción y el  anteproyecto de presupuesto enviado a la Subgerencia Administrativa y Financiera.
En caso que falle lo establecido en el plan, se asume el riesgo por parte de la entidad. 
"</t>
  </si>
  <si>
    <t>Unica</t>
  </si>
  <si>
    <t>Correos electrónicos del Proyecto de presupuesto y actas de comité de gerencia.</t>
  </si>
  <si>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</si>
  <si>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</si>
  <si>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</si>
  <si>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</si>
  <si>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</si>
  <si>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</si>
  <si>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</si>
  <si>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</si>
  <si>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</si>
  <si>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gasto hasta su corrección, en cuanto a los ANS internos, se deberá formular el indicador e inlcuirlo. "</t>
  </si>
  <si>
    <t>informes de supervisión</t>
  </si>
  <si>
    <t>GP-RG13-CAU1-CON1</t>
  </si>
  <si>
    <t>Posibilidad de afectación reputacional por atención inoportuna a  mas del 5% de los requerimientos mensuales de los usuarios debido falta de control y seguimiento a los casos de mesa de servicios.</t>
  </si>
  <si>
    <t>Falta de control y seguiminto a los casos de mesa de servicios</t>
  </si>
  <si>
    <t>"La jefe de la oficina de sistemas valida  la adecuada atención de los casos de la mesa de servicios por parte de los técnicos de la oficina de sistemas de forma diaria, y como evidencia quedan las solicitudes de corrección que se requieren, asi como el seguimiento a la mesa de servicios en los comités primarios y los comentarios y acciones realizados en los ticktes en el sistema. 
Si se presenta atención inoportuna, la misma queda registrada en el reporte de cumplimiento de ANS "</t>
  </si>
  <si>
    <t>"herramienta de mesa de servicios gestionada
Contratos"</t>
  </si>
  <si>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</si>
  <si>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</si>
  <si>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</si>
  <si>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</si>
  <si>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</si>
  <si>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</si>
  <si>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</si>
  <si>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</si>
  <si>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"03/03/2026: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</si>
  <si>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"04/05/2026: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</si>
  <si>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</si>
  <si>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</si>
  <si>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</si>
  <si>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03/03/2026: El equipo de Gestión Financiera ratifica que el riesgo en cuestión no se materializó y que el control correspondiente se ejecuta con periodicidad anual. Asimismo, el equipo aún no ha participado en la capacitación; no obstante, esta se encuentra incluida en el Plan de Capacitación para la vigencia 2026.</t>
  </si>
  <si>
    <t>04/05/2026: el equipo de Gestión Financiera ratifica que el riesgo no se materializó durante el periodo evaluado y que el control asociado se ejecuta con periodicidad anual. Adicionalmente, se informa que la capacitación correspondiente aún no ha sido realizada; sin embargo, se encuentra programada dentro del Plan de Capacitación para la vigencia 2026.</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</si>
  <si>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</si>
  <si>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</si>
  <si>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</si>
  <si>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03/03/2026: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</si>
  <si>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04/05/2026: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</si>
  <si>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</si>
  <si>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</si>
  <si>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</si>
  <si>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</si>
  <si>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</si>
  <si>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</si>
  <si>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</si>
  <si>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</si>
  <si>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</si>
  <si>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t>03/03/2026: El equipo de Gestión Fra. ratifica la no  materialización del riesgo y el control es adecuado. Información financiera actualizada a febrero de 2026 y se encuentra publicada en la pagina de Indeportes, la información correspondiente al primer bimestre se encuentra al día con entes de control, se puede validar en el calendario COLA y CHIP</t>
  </si>
  <si>
    <t>04/05/2026: El equipo de Gestión Financiera ratifica la no materialización del riesgo y la adecuada aplicación del control. La información financiera se encuentra actualizada a marzo de 2026 y debidamente publicada en la página de Indeportes. Asimismo, la información correspondiente al primer bimestre está al día ante los entes de control, lo cual puede verificarse en el calendario COLA y en el sistema CHIP.</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</si>
  <si>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</si>
  <si>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</si>
  <si>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</si>
  <si>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</si>
  <si>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</si>
  <si>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</si>
  <si>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t>03/03/2026: El equipo de Gestión Financiera confirma que, hasta febrero de 2026, el riesgo identificado no se presentó. Las acciones realizadas han ayudado a reducir el riesgo y a fortalecer el proceso. La información reportada está al día con corte a febrero de 2026 y cuenta con respaldo en los informes y registros correspondientes.</t>
  </si>
  <si>
    <t>04/05/2026: Durante el segundo bimestre se realizó el seguimiento al control de cumplimiento del cronograma de reportes de información externa y elaboración de estados financieros. La verificación de la evidencia, incluyendo estados financieros con sus notas, cronograma de reportes y soportes de publicación, evidenció el cumplimiento oportuno de las obligaciones, sin identificarse desviaciones en plazos ni inconsistencias en la información. En consecuencia, se concluye que el riesgo asociado no se materializó en el periodo evaluado.</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</si>
  <si>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</si>
  <si>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</si>
  <si>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</si>
  <si>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</si>
  <si>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</si>
  <si>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</si>
  <si>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t>03/03/2026: El equipo de Gestión Financiera ratifica que, hasta la fecha de corte, el riesgo identificado no se ha materializado, lo que evidencia la efectividad de los controles implementados. Se confirma que los procedimientos y mecanismos de control aplicados son adecuados, permitiendo un seguimiento constante y garantizando la correcta gestión de los recursos. La información financiera se encuentra completamente actualizada a febrero de 2026 y respaldada por los registros e informes correspondientes, asegurando trazabilidad y transparencia en la gestión.</t>
  </si>
  <si>
    <t>04/05/2026: El equipo de Gestión Financiera confirma que, con corte a la fecha, el riesgo identificado no se ha materializado, lo cual demuestra la eficacia de los controles implementados. Se valida que los procedimientos y mecanismos establecidos son apropiados, permitiendo un monitoreo permanente y una adecuada administración de los recursos. La información financiera se encuentra actualizada a marzo de 2026 y cuenta con los respectivos soportes e informes, lo que garantiza la trazabilidad y la transparencia en la gestión.</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</si>
  <si>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</si>
  <si>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</si>
  <si>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</si>
  <si>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t>"03/03/2026: El equipo de Gestión FRA ratifica que, a la fecha de corte (febrero de 2026), el riesgo identificado no se ha materializado. 
Esta gestión ha contribuido a la mitigación del riesgo y al fortalecimiento del proceso. La información reportada se encuentra actualizada a febrero de 2026, respaldada por los informes y registros disponibles."</t>
  </si>
  <si>
    <t>04/05/2026: Durante el segundo bimestre se realizó el seguimiento al control del ERP, evidenciando su correcto funcionamiento. La gestión de soporte mediante tickets operó adecuadamente. En consecuencia, se concluye que el riesgo identificado no se materializó.</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</si>
  <si>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</si>
  <si>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</si>
  <si>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</si>
  <si>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</si>
  <si>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</si>
  <si>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</si>
  <si>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t>03/03/2026: El equipo de Gestión Financiera confirma que el riesgo identificado no se ha materializado, lo que evidencia la eficacia de los controles implementados. Se verifica que los mecanismos de control son adecuados y se han aplicado de manera consistente, asegurando el correcto manejo de los procesos. La información registrada está actualizada a febrero de 2026 y cuenta con el respaldo de los informes y registros correspondientes, garantizando seguimiento, trazabilidad y transparencia.</t>
  </si>
  <si>
    <t>04/05/2026: Durante el segundo bimestre se realizó el seguimiento al control de verificación de la destinación de recursos bancarios. La revisión de los comprobantes de egreso y sus soportes evidenció el cumplimiento de los requisitos de afectación presupuestal y disponibilidad de fondos, sin identificarse inconsistencias ni transacciones detenidas por irregularidades. En consecuencia, se concluye que el riesgo asociado no se materializó en el periodo evaluado.</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</si>
  <si>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</si>
  <si>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</si>
  <si>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</si>
  <si>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"03/03/2026:  El equipo de Gestión Fra. ratifica la no  materialización del riesgo y el control es adecuado.
Información  actualizada a febrero de 2026"</t>
  </si>
  <si>
    <t>04/05/2026: Durante el segundo bimestre se realizó el seguimiento al control de verificación de la destinación de recursos a través de las modificaciones del PAA. La revisión de los soportes y comunicaciones evidenció el envío oportuno de los correos correspondientes a los ordenadores del gasto, sin identificarse desviaciones ni requerimientos de devolución o no aceptación de solicitudes. En consecuencia, se concluye que el riesgo asociado no se materializó en el periodo evaluado.</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</si>
  <si>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</si>
  <si>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</si>
  <si>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</si>
  <si>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</si>
  <si>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</si>
  <si>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</si>
  <si>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t>03/03/2026: El equipo de Gestión Financiera confirma que, hasta la fecha de corte, el riesgo identificado no se presentó y que los controles aplicados son efectivos. La información se mantiene actualizada a febrero de 2026, con respaldo en los registros correspondientes, lo que garantiza un seguimiento adecuado y la transparencia en la gestión del proceso.</t>
  </si>
  <si>
    <t>04/05/2026: El equipo de Gestión Financiera confirma que, con corte a la fecha, el riesgo identificado no se ha materializado y que los controles implementados son efectivos. La información se encuentra actualizada a marzo de 2026 y cuenta con los soportes correspondientes, lo que asegura el adecuado seguimiento del proceso y la transparencia en su gestión.</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</si>
  <si>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</si>
  <si>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</si>
  <si>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</si>
  <si>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</si>
  <si>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</si>
  <si>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2026.
Comunicación a los lideres de los procesos."</t>
  </si>
  <si>
    <t>03/03/2026: El equipo de Gestión Fra. ratifica la no  materialización del riesgo y el control es adecuado, para fortalecer el control se genero la circular de fechas de pago vigencia 2026, misma que fue divulgada.</t>
  </si>
  <si>
    <t>04/05/2026: El equipo de Gestión Financiera ratifica que el riesgo no se ha materializado y que el control implementado es adecuado. Como acción de fortalecimiento, se generó la circular con las fechas de pago para la vigencia 2026, la cual fue divulgada conforme a lo programado y se encuentra en cumplimiento de las fechas establecidas.</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</si>
  <si>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</si>
  <si>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</si>
  <si>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</si>
  <si>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</si>
  <si>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</si>
  <si>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</si>
  <si>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EC-RG1-CAU1-CON1</t>
  </si>
  <si>
    <t>1. Posibilidad de afectación reputacional y/o económica por incumplimiento del PLAN ANUAL DE AUDITORIAS a consecuencia de  falta de respaldo de la alta dirección ( diferencias por intereses estratégicos), debido a la falta de Seguimiento al PLAN ANUAL DE AUDITORIAS</t>
  </si>
  <si>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</si>
  <si>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</si>
  <si>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de forma manual,  Seguimiento al Plan anual de auditoria,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</si>
  <si>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</si>
  <si>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</si>
  <si>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EC-RG2-CAU1-CON1</t>
  </si>
  <si>
    <t>2. Posibilidad de afectación reputacional por baja cooperación del auditado, a causa de resistencia a la auditoría, debido a la falta de conocimiento de las funciones y/o competencias de la Oficina Control Interno.</t>
  </si>
  <si>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</si>
  <si>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</si>
  <si>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</si>
  <si>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</si>
  <si>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</si>
  <si>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EC-RG3-CAU1-CON1</t>
  </si>
  <si>
    <t>6. Posibilidad de afectación Reputacional por errores e inexactitudes en la ejecución de las auditorías o realizar observaciones, riesgos y oportunidades de mejora de auditoria y/o seguimientos, sin la evidencia suficiente y objetiva, dado la falta de conocimientos en normas técnicas de auditoria debido a Debilidad en el seguimiento a las labores de auditoría</t>
  </si>
  <si>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</si>
  <si>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</si>
  <si>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quedando como evidencia los correos electrónicos . En caso de encontrar desviaciones  procede a realizar las respectivas observaciones y en caso de persistir las mismas se lleva al CICCI</t>
  </si>
  <si>
    <t>Cada que se realice una auditoría</t>
  </si>
  <si>
    <t>"Correos electrónicos
Acta Grupo Primario"</t>
  </si>
  <si>
    <t>MC-RG1-CAU1-CON1</t>
  </si>
  <si>
    <t xml:space="preserve">1. Posibilidad de afectación económica por la pérdida de la certificación en Sistema de Gestión de Calidad, debido al  Incumplimiento de los requisitos de la norma ISO 9001:2015. </t>
  </si>
  <si>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</si>
  <si>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</si>
  <si>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</si>
  <si>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</si>
  <si>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t>2/03/2026 En la última reunión del Equipo de Planeación, integrado por el jefe y los profesionales asignados, se realizó el seguimiento correspondiente al bimestre, concluyendo que no se han presentado riesgos asociados ni se ha evidenciado su materialización. Asimismo, se determinó que la ejecución de los controles establecidos ha sido adecuada y acorde con lo previsto. No obstante, se deja constancia de que, a la fecha, no se han programado ni ejecutado las auditorías internas correspondientes.</t>
  </si>
  <si>
    <t>29/04/2026  En la última reunión del Equipo de Planeación, integrado por el jefe y los profesionales asignados, se realizó el seguimiento correspondiente al bimestre, concluyendo que no se han presentado riesgos asociados ni se ha evidenciado su materialización.    No obstante, se deja constancia de que, a la fecha, no se han programado ni ejecutado las auditorías internas correspondientes por que nos encontramos en Ley de Garantias.</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</si>
  <si>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</si>
  <si>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</si>
  <si>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</si>
  <si>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</si>
  <si>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</si>
  <si>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</si>
  <si>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t>2/03/2026 Durante el análisis correspondiente al primer bimestre, el equipo de la Oficina Asesora de Planeación realizó la evaluación del riesgo de gestión y la efectividad de los controles implementados. Como resultado, se determinó que el riesgo no se ha materializado. No obstante, con el propósito de fortalecer el seguimiento y promover el cierre oportuno de las acciones, se está realizando una nueva programación de reuniones, contemplando algunos encuentros. Como evidencia, se cuenta con las respectivas citaciones y el registro en el calendario de Outlook de las dependencias involucradas.</t>
  </si>
  <si>
    <t>"29/04/2026 En el marco del seguimiento del segundo bimestre; el equipo de la Oficina Asesora de Planeación llevó a cabo el análisis del riesgo de gestión y la eficacia de los controles adoptados. Como resultado de esta revisión, se concluyó que dicho riesgo no se ha materializado.
Sin embargo, con el fin de fortalecer el seguimiento y garantizar el cierre oportuno de las acciones, se ha iniciado un proceso de reprogramación de reuniones, incluyendo la planificación de nuevos espacios de encuentro y seguimientos por parte de la OAP a los procesos; en sus respectivos Planes de Mejoramiento (matrices).  los seguimientos en la matriz F-MC-06 de cada proceso,"</t>
  </si>
  <si>
    <t>Versión 04
Fecha de Actualización:  24/02/2020</t>
  </si>
  <si>
    <t>SEGUIMIENTO - AUTOEVALUACIÓN DE RIESGOS</t>
  </si>
  <si>
    <t>PLAN DE CONTINGENCIA</t>
  </si>
  <si>
    <t xml:space="preserve">OBSERVACIONES </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</si>
  <si>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</si>
  <si>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</si>
  <si>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</si>
  <si>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</si>
  <si>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</si>
  <si>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</si>
  <si>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</si>
  <si>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Acción de contingencia ante posible materialización</t>
  </si>
  <si>
    <t>Evidencia</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</si>
  <si>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</si>
  <si>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</si>
  <si>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</si>
  <si>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</si>
  <si>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</si>
  <si>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</si>
  <si>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</si>
  <si>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</si>
  <si>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</si>
  <si>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</si>
  <si>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</si>
  <si>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</si>
  <si>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</si>
  <si>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</si>
  <si>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</si>
  <si>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</si>
  <si>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</si>
  <si>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</si>
  <si>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</si>
  <si>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</si>
  <si>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</si>
  <si>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</si>
  <si>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</si>
  <si>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</si>
  <si>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</si>
  <si>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</si>
  <si>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</si>
  <si>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</si>
  <si>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</si>
  <si>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</si>
  <si>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</si>
  <si>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</si>
  <si>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</si>
  <si>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</si>
  <si>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</si>
  <si>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</si>
  <si>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</si>
  <si>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</si>
  <si>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</si>
  <si>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</si>
  <si>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</si>
  <si>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</si>
  <si>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</si>
  <si>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</si>
  <si>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</si>
  <si>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</si>
  <si>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</si>
  <si>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</si>
  <si>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</si>
  <si>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</si>
  <si>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</si>
  <si>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</si>
  <si>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</si>
  <si>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</si>
  <si>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</si>
  <si>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</si>
  <si>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</si>
  <si>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</si>
  <si>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</si>
  <si>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</si>
  <si>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</si>
  <si>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</si>
  <si>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</si>
  <si>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</si>
  <si>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</si>
  <si>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</si>
  <si>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</si>
  <si>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</si>
  <si>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</si>
  <si>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</si>
  <si>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</si>
  <si>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</si>
  <si>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</si>
  <si>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</si>
  <si>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</si>
  <si>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</si>
  <si>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</si>
  <si>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</si>
  <si>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</si>
  <si>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</si>
  <si>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</si>
  <si>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</si>
  <si>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</si>
  <si>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</si>
  <si>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</si>
  <si>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</si>
  <si>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</si>
  <si>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</si>
  <si>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</si>
  <si>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</si>
  <si>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</si>
  <si>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</si>
  <si>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</si>
  <si>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</si>
  <si>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</si>
  <si>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</si>
  <si>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</si>
  <si>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</si>
  <si>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</si>
  <si>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</si>
  <si>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</si>
  <si>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</si>
  <si>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</si>
  <si>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</si>
  <si>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</si>
  <si>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</si>
  <si>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</si>
  <si>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Los auxiliares administrativos,  realizan  inventario físico vs la información registrada en el sistema (cortes 30 de abril, 31 de agosto,  31 de diciembre).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</si>
  <si>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</si>
  <si>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</si>
  <si>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</si>
  <si>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</si>
  <si>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</si>
  <si>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</si>
  <si>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</si>
  <si>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</si>
  <si>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</si>
  <si>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</si>
  <si>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</si>
  <si>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</si>
  <si>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</si>
  <si>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</si>
  <si>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</si>
  <si>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</si>
  <si>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</si>
  <si>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</si>
  <si>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</si>
  <si>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</si>
  <si>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</si>
  <si>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</si>
  <si>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</si>
  <si>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</si>
  <si>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</si>
  <si>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</si>
  <si>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</si>
  <si>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</si>
  <si>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</si>
  <si>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</si>
  <si>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</si>
  <si>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</si>
  <si>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</si>
  <si>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</si>
  <si>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</si>
  <si>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</si>
  <si>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</si>
  <si>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</si>
  <si>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</si>
  <si>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</si>
  <si>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</si>
  <si>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</si>
  <si>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</si>
  <si>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</si>
  <si>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</si>
  <si>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</si>
  <si>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</si>
  <si>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</si>
  <si>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</si>
  <si>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</si>
  <si>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</si>
  <si>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</si>
  <si>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</si>
  <si>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</si>
  <si>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</si>
  <si>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</si>
  <si>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</si>
  <si>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</si>
  <si>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</si>
  <si>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</si>
  <si>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</si>
  <si>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</si>
  <si>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</si>
  <si>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</si>
  <si>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</si>
  <si>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</si>
  <si>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</si>
  <si>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</si>
  <si>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</si>
  <si>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</si>
  <si>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</si>
  <si>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</si>
  <si>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</si>
  <si>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</si>
  <si>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</si>
  <si>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</si>
  <si>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</si>
  <si>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</si>
  <si>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</si>
  <si>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</si>
  <si>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</si>
  <si>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</si>
  <si>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</si>
  <si>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</si>
  <si>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</si>
  <si>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</si>
  <si>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</si>
  <si>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</si>
  <si>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</si>
  <si>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</si>
  <si>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</si>
  <si>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</si>
  <si>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</si>
  <si>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</si>
  <si>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</si>
  <si>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</si>
  <si>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</si>
  <si>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</si>
  <si>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</si>
  <si>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</si>
  <si>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</si>
  <si>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</si>
  <si>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</si>
  <si>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</si>
  <si>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</si>
  <si>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</si>
  <si>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</si>
  <si>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</si>
  <si>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</si>
  <si>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</si>
  <si>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</si>
  <si>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</si>
  <si>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</si>
  <si>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</si>
  <si>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</si>
  <si>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F-EC-08 Compromiso Ético y conocimiento del Estatuto del Auditor Interno, firmado.</t>
  </si>
  <si>
    <t xml:space="preserve">Dar a conocer el Estatuto del Auditor Interno.
Suscribir compromiso ético por parte de auditor
</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</si>
  <si>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</si>
  <si>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</si>
  <si>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</si>
  <si>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</si>
  <si>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</si>
  <si>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</si>
  <si>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</si>
  <si>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</si>
  <si>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</si>
  <si>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</si>
  <si>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</si>
  <si>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</si>
  <si>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</si>
  <si>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</si>
  <si>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</si>
  <si>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</si>
  <si>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</si>
  <si>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</si>
  <si>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</si>
  <si>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</si>
  <si>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</si>
  <si>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</si>
  <si>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</si>
  <si>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</si>
  <si>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</si>
  <si>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</si>
  <si>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</si>
  <si>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</si>
  <si>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</si>
  <si>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</si>
  <si>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</si>
  <si>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</si>
  <si>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</si>
  <si>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</si>
  <si>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</si>
  <si>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</si>
  <si>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</si>
  <si>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</si>
  <si>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</si>
  <si>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</si>
  <si>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</si>
  <si>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</si>
  <si>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</si>
  <si>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</si>
  <si>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</si>
  <si>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</si>
  <si>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</si>
  <si>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</si>
  <si>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</si>
  <si>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</si>
  <si>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</si>
  <si>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</si>
  <si>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</si>
  <si>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</si>
  <si>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</si>
  <si>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</si>
  <si>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</si>
  <si>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</si>
  <si>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</si>
  <si>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</si>
  <si>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</si>
  <si>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</si>
  <si>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</si>
  <si>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</si>
  <si>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Descripción</t>
  </si>
  <si>
    <t xml:space="preserve">Puntaje </t>
  </si>
  <si>
    <t>Probabilidad</t>
  </si>
  <si>
    <t>Impacto</t>
  </si>
  <si>
    <t>Concatenar</t>
  </si>
  <si>
    <t xml:space="preserve">Zona de Calor </t>
  </si>
  <si>
    <t xml:space="preserve">TIPOLOGIA DEL RIESGO </t>
  </si>
  <si>
    <t xml:space="preserve">TIPOLOGÍA DE CONTROL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</si>
  <si>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</si>
  <si>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</si>
  <si>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</si>
  <si>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</si>
  <si>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</si>
  <si>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</si>
  <si>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</si>
  <si>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</si>
  <si>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</si>
  <si>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</si>
  <si>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</si>
  <si>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</si>
  <si>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</si>
  <si>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</si>
  <si>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</si>
  <si>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</si>
  <si>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</si>
  <si>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</si>
  <si>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</si>
  <si>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 xml:space="preserve">En Curso </t>
  </si>
  <si>
    <t xml:space="preserve">Ambiental </t>
  </si>
  <si>
    <t xml:space="preserve">MODERADO </t>
  </si>
  <si>
    <t xml:space="preserve">Fuerte </t>
  </si>
  <si>
    <t>Asignado</t>
  </si>
  <si>
    <t>Adecuado</t>
  </si>
  <si>
    <t>Oportuna</t>
  </si>
  <si>
    <t>Prevenir</t>
  </si>
  <si>
    <t>Confiable</t>
  </si>
  <si>
    <t>Se investigan y se resuelven oportunamente</t>
  </si>
  <si>
    <t>Completa</t>
  </si>
  <si>
    <t xml:space="preserve">Cerrada </t>
  </si>
  <si>
    <t xml:space="preserve">Cumplimiento </t>
  </si>
  <si>
    <t>No asignado</t>
  </si>
  <si>
    <t>Inadecuado</t>
  </si>
  <si>
    <t>Inoportuna</t>
  </si>
  <si>
    <t>Detectar</t>
  </si>
  <si>
    <t>No confiable</t>
  </si>
  <si>
    <t>No se investigan y se resuelven oportunamente</t>
  </si>
  <si>
    <t>Incompleta</t>
  </si>
  <si>
    <t xml:space="preserve">Fraude Interno </t>
  </si>
  <si>
    <t>No Aplica</t>
  </si>
  <si>
    <t>Estratégico</t>
  </si>
  <si>
    <t xml:space="preserve">Asesoría Administrativa y Técnica </t>
  </si>
  <si>
    <t xml:space="preserve">Sin Autoevaluación </t>
  </si>
  <si>
    <t xml:space="preserve">Débil </t>
  </si>
  <si>
    <t>No es un control</t>
  </si>
  <si>
    <t>No existe</t>
  </si>
  <si>
    <t xml:space="preserve">Financiero </t>
  </si>
  <si>
    <t>PROBABLE</t>
  </si>
  <si>
    <t xml:space="preserve">Relaciones Laborales </t>
  </si>
  <si>
    <t xml:space="preserve">Muy Alta </t>
  </si>
  <si>
    <t xml:space="preserve">Imagen o Reputacional </t>
  </si>
  <si>
    <t xml:space="preserve">TIPO DE CONTROL </t>
  </si>
  <si>
    <t>CASI SEGURO</t>
  </si>
  <si>
    <t xml:space="preserve">Operativo </t>
  </si>
  <si>
    <t xml:space="preserve">TRATAMIENTO DEL RIESGO CORRUPCIÓN  </t>
  </si>
  <si>
    <t>Daños a activos fijos/eventos externos</t>
  </si>
  <si>
    <t xml:space="preserve">Seguridad Digital </t>
  </si>
  <si>
    <t xml:space="preserve">Recreación y Deporte </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</si>
  <si>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</si>
  <si>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</si>
  <si>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</si>
  <si>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</si>
  <si>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</si>
  <si>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</si>
  <si>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</si>
  <si>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</si>
  <si>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</si>
  <si>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</si>
  <si>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 xml:space="preserve">CLASE DE RIESGOS </t>
  </si>
  <si>
    <t xml:space="preserve">CATASTROFICO </t>
  </si>
  <si>
    <t>de 0 a 50</t>
  </si>
  <si>
    <t>de 51 a 75</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</si>
  <si>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</si>
  <si>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</si>
  <si>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</si>
  <si>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</si>
  <si>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</si>
  <si>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</si>
  <si>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</si>
  <si>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</si>
  <si>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</si>
  <si>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</si>
  <si>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</si>
  <si>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</si>
  <si>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</si>
  <si>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</si>
  <si>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</si>
  <si>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</si>
  <si>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</si>
  <si>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</si>
  <si>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</si>
  <si>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</si>
  <si>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</si>
  <si>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</si>
  <si>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</si>
  <si>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</si>
  <si>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</si>
  <si>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</si>
  <si>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</si>
  <si>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</si>
  <si>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</si>
  <si>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</si>
  <si>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Pendiente definir objetivo, toda vez que el proceso está en construcción </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</si>
  <si>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</si>
  <si>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</si>
  <si>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</si>
  <si>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</si>
  <si>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</si>
  <si>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r>
      <t> </t>
    </r>
    <r>
      <rPr>
        <sz val="11"/>
        <color rgb="FF323130"/>
        <rFont val="Calibri"/>
        <family val="2"/>
        <scheme val="minor"/>
      </rPr>
      <t>Profesional Universitario Coordinador de Equipo "CADA".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</si>
</sst>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82">
    <font>
      <sz val="11"/>
      <color theme="1"/>
      <name val="Calibri"/>
      <family val="2"/>
      <scheme val="minor"/>
    </font>
    <font>
      <sz val="11"/>
      <color theme="1"/>
      <name val="Calibri"/>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b/>
      <sz val="11"/>
      <color theme="1"/>
      <name val="Calibri"/>
      <family val="2"/>
    </font>
    <font>
      <sz val="10"/>
      <color rgb="FF000000"/>
      <name val="Arial"/>
      <family val="2"/>
    </font>
    <font>
      <b/>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color rgb="FF000000"/>
      <name val="Calibri"/>
      <family val="2"/>
      <scheme val="minor"/>
    </font>
    <font>
      <b/>
      <sz val="14"/>
      <name val="Calibri"/>
      <family val="2"/>
    </font>
    <font>
      <u/>
      <sz val="11"/>
      <color theme="10"/>
      <name val="Calibri"/>
      <family val="2"/>
      <scheme val="minor"/>
    </font>
    <font>
      <sz val="11"/>
      <color rgb="FF000000"/>
      <name val="Arial"/>
      <family val="2"/>
    </font>
    <font>
      <sz val="11"/>
      <color rgb="FF000000"/>
      <name val="Calibri"/>
    </font>
    <font>
      <b/>
      <sz val="11"/>
      <color rgb="FF000000"/>
      <name val="Calibri"/>
    </font>
    <font>
      <sz val="11"/>
      <name val="Arial"/>
      <family val="2"/>
    </font>
    <font>
      <sz val="11"/>
      <color rgb="FF000000"/>
      <name val="Arial"/>
    </font>
    <font>
      <b/>
      <sz val="11"/>
      <color rgb="FF000000"/>
      <name val="Arial"/>
    </font>
    <font>
      <b/>
      <sz val="11"/>
      <color theme="1"/>
      <name val="Arial"/>
      <family val="2"/>
    </font>
    <font>
      <u/>
      <sz val="11"/>
      <color theme="10"/>
      <name val="Arial"/>
      <family val="2"/>
    </font>
    <font>
      <u/>
      <sz val="11"/>
      <name val="Arial"/>
      <family val="2"/>
    </font>
    <font>
      <u/>
      <sz val="11"/>
      <color rgb="FF0563C1"/>
      <name val="Arial"/>
      <family val="2"/>
    </font>
    <font>
      <sz val="10"/>
      <color rgb="FFFF0000"/>
      <name val="Arial"/>
      <family val="2"/>
    </font>
    <font>
      <sz val="9"/>
      <color rgb="FF000000"/>
      <name val="Arial"/>
      <family val="2"/>
    </font>
    <font>
      <sz val="11"/>
      <color theme="1"/>
      <name val="Arial"/>
    </font>
    <font>
      <sz val="11"/>
      <name val="Arial"/>
    </font>
    <font>
      <sz val="11"/>
      <color rgb="FFFF0000"/>
      <name val="Arial"/>
    </font>
    <font>
      <u/>
      <sz val="11"/>
      <color theme="10"/>
      <name val="Arial"/>
    </font>
    <font>
      <u/>
      <sz val="11"/>
      <color rgb="FF0563C1"/>
      <name val="Arial"/>
    </font>
    <font>
      <sz val="11"/>
      <color rgb="FF444444"/>
      <name val="Arial"/>
    </font>
    <font>
      <sz val="11"/>
      <color rgb="FF000000"/>
      <name val="Calibri"/>
      <scheme val="minor"/>
    </font>
    <font>
      <b/>
      <sz val="11"/>
      <color rgb="FF000000"/>
      <name val="Calibri"/>
      <scheme val="minor"/>
    </font>
    <font>
      <sz val="10"/>
      <color theme="1"/>
      <name val="Arial"/>
    </font>
    <font>
      <sz val="10"/>
      <color rgb="FF000000"/>
      <name val="Arial"/>
    </font>
    <font>
      <sz val="10"/>
      <color rgb="FFFF0000"/>
      <name val="Arial"/>
    </font>
    <font>
      <sz val="10"/>
      <color rgb="FF000000"/>
      <name val="Arial"/>
      <charset val="1"/>
    </font>
    <font>
      <b/>
      <sz val="10"/>
      <color rgb="FF000000"/>
      <name val="Arial"/>
    </font>
  </fonts>
  <fills count="34">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C6E0B4"/>
        <bgColor rgb="FF000000"/>
      </patternFill>
    </fill>
    <fill>
      <patternFill patternType="solid">
        <fgColor theme="4" tint="0.79998168889431442"/>
        <bgColor indexed="64"/>
      </patternFill>
    </fill>
    <fill>
      <patternFill patternType="solid">
        <fgColor theme="4" tint="0.79998168889431442"/>
        <bgColor rgb="FF000000"/>
      </patternFill>
    </fill>
  </fills>
  <borders count="3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auto="1"/>
      </left>
      <right style="thin">
        <color auto="1"/>
      </right>
      <top/>
      <bottom style="thin">
        <color rgb="FF000000"/>
      </bottom>
      <diagonal/>
    </border>
  </borders>
  <cellStyleXfs count="6">
    <xf numFmtId="0" fontId="0" fillId="0" borderId="0"/>
    <xf numFmtId="0" fontId="5" fillId="0" borderId="0"/>
    <xf numFmtId="9" fontId="43" fillId="0" borderId="0" applyFont="0" applyFill="0" applyBorder="0" applyAlignment="0" applyProtection="0"/>
    <xf numFmtId="0" fontId="6" fillId="0" borderId="0"/>
    <xf numFmtId="0" fontId="56" fillId="0" borderId="0" applyNumberFormat="0" applyFill="0" applyBorder="0" applyAlignment="0" applyProtection="0"/>
    <xf numFmtId="0" fontId="56" fillId="0" borderId="0" applyNumberFormat="0" applyFill="0" applyBorder="0" applyAlignment="0" applyProtection="0"/>
  </cellStyleXfs>
  <cellXfs count="687">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8" fillId="1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24" fillId="8"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2" fillId="9" borderId="0" xfId="0" applyFont="1" applyFill="1" applyAlignment="1">
      <alignment vertical="center"/>
    </xf>
    <xf numFmtId="0" fontId="2" fillId="15" borderId="15" xfId="0" applyFont="1" applyFill="1" applyBorder="1" applyAlignment="1">
      <alignment wrapText="1"/>
    </xf>
    <xf numFmtId="0" fontId="2"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5"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7" fillId="16" borderId="15" xfId="1" applyNumberFormat="1" applyFont="1" applyFill="1" applyBorder="1" applyAlignment="1" applyProtection="1">
      <alignment horizontal="right" vertical="center" wrapText="1"/>
      <protection hidden="1"/>
    </xf>
    <xf numFmtId="0" fontId="27" fillId="11" borderId="18" xfId="0" applyFont="1" applyFill="1" applyBorder="1" applyAlignment="1">
      <alignment vertical="top" wrapText="1"/>
    </xf>
    <xf numFmtId="0" fontId="27" fillId="10" borderId="19" xfId="0" applyFont="1" applyFill="1" applyBorder="1" applyAlignment="1">
      <alignment vertical="top" wrapText="1"/>
    </xf>
    <xf numFmtId="0" fontId="27" fillId="11" borderId="19" xfId="0" applyFont="1" applyFill="1" applyBorder="1" applyAlignment="1">
      <alignment vertical="top" wrapText="1"/>
    </xf>
    <xf numFmtId="0" fontId="27" fillId="17" borderId="20" xfId="0" applyFont="1" applyFill="1" applyBorder="1" applyAlignment="1">
      <alignment vertical="top" wrapText="1"/>
    </xf>
    <xf numFmtId="0" fontId="27" fillId="10" borderId="20" xfId="0" applyFont="1" applyFill="1" applyBorder="1" applyAlignment="1">
      <alignment vertical="top" wrapText="1"/>
    </xf>
    <xf numFmtId="0" fontId="27" fillId="11" borderId="20" xfId="0" applyFont="1" applyFill="1" applyBorder="1" applyAlignment="1">
      <alignment vertical="top" wrapText="1"/>
    </xf>
    <xf numFmtId="0" fontId="3"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8" fillId="4" borderId="15" xfId="0" applyFont="1" applyFill="1" applyBorder="1" applyAlignment="1" applyProtection="1">
      <alignment vertical="center"/>
      <protection locked="0"/>
    </xf>
    <xf numFmtId="0" fontId="2" fillId="15" borderId="15" xfId="0" applyFont="1" applyFill="1" applyBorder="1" applyAlignment="1">
      <alignment horizontal="center" vertical="center"/>
    </xf>
    <xf numFmtId="0" fontId="2" fillId="15" borderId="15" xfId="0" applyFont="1" applyFill="1" applyBorder="1" applyAlignment="1">
      <alignment horizontal="center" vertical="center" wrapText="1"/>
    </xf>
    <xf numFmtId="0" fontId="29"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30" fillId="0" borderId="0" xfId="0" applyFont="1"/>
    <xf numFmtId="0" fontId="0" fillId="19" borderId="15" xfId="0" applyFill="1" applyBorder="1"/>
    <xf numFmtId="0" fontId="0" fillId="20" borderId="15" xfId="0" applyFill="1" applyBorder="1"/>
    <xf numFmtId="164" fontId="5" fillId="21" borderId="15" xfId="1" applyNumberFormat="1" applyFill="1" applyBorder="1" applyAlignment="1" applyProtection="1">
      <alignment horizontal="left" vertical="center" wrapText="1"/>
      <protection hidden="1"/>
    </xf>
    <xf numFmtId="0" fontId="2" fillId="15" borderId="0" xfId="0" applyFont="1" applyFill="1" applyAlignment="1">
      <alignment horizontal="center" vertical="center"/>
    </xf>
    <xf numFmtId="0" fontId="2" fillId="15"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31"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2" fillId="0" borderId="0" xfId="0" applyFont="1"/>
    <xf numFmtId="0" fontId="32" fillId="9" borderId="15" xfId="0" applyFont="1" applyFill="1" applyBorder="1" applyAlignment="1">
      <alignment vertical="center"/>
    </xf>
    <xf numFmtId="0" fontId="33" fillId="0" borderId="11" xfId="0" applyFont="1" applyBorder="1" applyAlignment="1">
      <alignment horizontal="center" vertical="center"/>
    </xf>
    <xf numFmtId="0" fontId="33" fillId="0" borderId="11" xfId="0" applyFont="1" applyBorder="1" applyAlignment="1">
      <alignment horizontal="center" vertical="center" wrapText="1"/>
    </xf>
    <xf numFmtId="0" fontId="34" fillId="0" borderId="11" xfId="0" applyFont="1" applyBorder="1" applyAlignment="1">
      <alignment horizontal="center" vertical="center"/>
    </xf>
    <xf numFmtId="0" fontId="32"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2" fillId="0" borderId="15" xfId="0" applyFont="1" applyBorder="1" applyAlignment="1">
      <alignment horizontal="center" vertical="center" wrapText="1"/>
    </xf>
    <xf numFmtId="0" fontId="36" fillId="0" borderId="15" xfId="0" applyFont="1" applyBorder="1" applyAlignment="1">
      <alignment horizontal="center" vertical="center"/>
    </xf>
    <xf numFmtId="0" fontId="0" fillId="9" borderId="15" xfId="0" applyFill="1" applyBorder="1" applyAlignment="1">
      <alignment horizontal="center" vertical="center"/>
    </xf>
    <xf numFmtId="0" fontId="32" fillId="0" borderId="15" xfId="0" applyFont="1" applyBorder="1" applyAlignment="1">
      <alignment horizontal="justify" vertical="center" wrapText="1"/>
    </xf>
    <xf numFmtId="0" fontId="0" fillId="0" borderId="13" xfId="0" applyBorder="1" applyAlignment="1">
      <alignment horizontal="center" vertical="center"/>
    </xf>
    <xf numFmtId="0" fontId="32" fillId="9" borderId="15" xfId="0" applyFont="1" applyFill="1" applyBorder="1" applyAlignment="1">
      <alignment horizontal="center" vertical="center"/>
    </xf>
    <xf numFmtId="0" fontId="32" fillId="9" borderId="15" xfId="0" applyFont="1" applyFill="1" applyBorder="1"/>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2" fillId="9" borderId="15" xfId="0" applyFont="1" applyFill="1" applyBorder="1" applyAlignment="1">
      <alignment horizontal="justify" vertical="top" wrapText="1"/>
    </xf>
    <xf numFmtId="0" fontId="32" fillId="9" borderId="15" xfId="0" applyFont="1" applyFill="1" applyBorder="1" applyAlignment="1">
      <alignment horizontal="justify" vertical="center"/>
    </xf>
    <xf numFmtId="0" fontId="32" fillId="9" borderId="15" xfId="0" applyFont="1" applyFill="1" applyBorder="1" applyAlignment="1">
      <alignment horizontal="justify" vertical="center" wrapText="1"/>
    </xf>
    <xf numFmtId="0" fontId="33" fillId="9" borderId="15" xfId="0" applyFont="1" applyFill="1" applyBorder="1" applyAlignment="1">
      <alignment horizontal="center" vertical="center" wrapText="1"/>
    </xf>
    <xf numFmtId="0" fontId="33" fillId="9" borderId="15" xfId="0" applyFont="1" applyFill="1" applyBorder="1" applyAlignment="1">
      <alignment vertical="center" wrapText="1"/>
    </xf>
    <xf numFmtId="0" fontId="36" fillId="0" borderId="15" xfId="0" applyFont="1" applyBorder="1" applyAlignment="1">
      <alignment horizontal="justify" vertical="center" wrapText="1"/>
    </xf>
    <xf numFmtId="0" fontId="36" fillId="0" borderId="15" xfId="0" applyFont="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1" xfId="0" applyFont="1" applyFill="1" applyBorder="1" applyAlignment="1">
      <alignment horizontal="center" vertical="center"/>
    </xf>
    <xf numFmtId="0" fontId="32" fillId="9" borderId="15" xfId="0" applyFont="1" applyFill="1" applyBorder="1" applyAlignment="1">
      <alignment horizontal="left" vertical="center" wrapText="1"/>
    </xf>
    <xf numFmtId="0" fontId="34" fillId="0" borderId="15" xfId="0" applyFont="1" applyBorder="1" applyAlignment="1">
      <alignment vertical="center" wrapText="1"/>
    </xf>
    <xf numFmtId="0" fontId="34" fillId="0" borderId="13" xfId="0" applyFont="1" applyBorder="1" applyAlignment="1">
      <alignment vertical="center" wrapText="1"/>
    </xf>
    <xf numFmtId="0" fontId="34" fillId="0" borderId="11" xfId="0" applyFont="1" applyBorder="1" applyAlignment="1">
      <alignment vertical="center" wrapText="1"/>
    </xf>
    <xf numFmtId="0" fontId="34" fillId="0" borderId="11" xfId="0" applyFont="1" applyBorder="1" applyAlignment="1">
      <alignment vertical="center"/>
    </xf>
    <xf numFmtId="0" fontId="34" fillId="0" borderId="15" xfId="0" applyFont="1" applyBorder="1" applyAlignment="1">
      <alignment vertical="center"/>
    </xf>
    <xf numFmtId="0" fontId="34" fillId="0" borderId="8" xfId="0" applyFont="1" applyBorder="1" applyAlignment="1">
      <alignment vertical="center" wrapText="1"/>
    </xf>
    <xf numFmtId="0" fontId="34" fillId="0" borderId="8" xfId="0" applyFont="1" applyBorder="1" applyAlignment="1">
      <alignment vertical="center"/>
    </xf>
    <xf numFmtId="0" fontId="34"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4" fillId="0" borderId="15" xfId="0" applyFont="1" applyBorder="1" applyAlignment="1">
      <alignment horizontal="justify" vertical="center" wrapText="1"/>
    </xf>
    <xf numFmtId="0" fontId="0" fillId="0" borderId="15" xfId="0" applyBorder="1" applyAlignment="1">
      <alignment horizontal="center" wrapText="1"/>
    </xf>
    <xf numFmtId="0" fontId="34" fillId="0" borderId="15" xfId="0" applyFont="1" applyBorder="1" applyAlignment="1">
      <alignment horizontal="justify" vertical="center"/>
    </xf>
    <xf numFmtId="0" fontId="0" fillId="9" borderId="15" xfId="0" applyFill="1" applyBorder="1" applyAlignment="1">
      <alignment horizontal="justify" vertical="center"/>
    </xf>
    <xf numFmtId="0" fontId="35" fillId="23" borderId="15" xfId="0" applyFont="1" applyFill="1" applyBorder="1" applyAlignment="1">
      <alignment horizontal="center" vertical="center"/>
    </xf>
    <xf numFmtId="0" fontId="0" fillId="0" borderId="9" xfId="0" applyBorder="1" applyAlignment="1">
      <alignment horizontal="justify" vertical="center"/>
    </xf>
    <xf numFmtId="0" fontId="34" fillId="0" borderId="11" xfId="0" applyFont="1" applyBorder="1" applyAlignment="1">
      <alignment horizontal="justify" vertical="top" wrapText="1"/>
    </xf>
    <xf numFmtId="0" fontId="34" fillId="0" borderId="8" xfId="0" applyFont="1" applyBorder="1" applyAlignment="1">
      <alignment horizontal="justify" vertical="top" wrapText="1"/>
    </xf>
    <xf numFmtId="0" fontId="35"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4" fillId="9" borderId="15" xfId="0" applyFont="1" applyFill="1" applyBorder="1" applyAlignment="1">
      <alignment horizontal="justify" vertical="center" wrapText="1"/>
    </xf>
    <xf numFmtId="0" fontId="36" fillId="0" borderId="13" xfId="0" applyFont="1" applyBorder="1" applyAlignment="1">
      <alignment horizontal="center" vertical="center"/>
    </xf>
    <xf numFmtId="0" fontId="32" fillId="23" borderId="13" xfId="0" applyFont="1" applyFill="1" applyBorder="1" applyAlignment="1">
      <alignment horizontal="justify" vertical="center" wrapText="1"/>
    </xf>
    <xf numFmtId="0" fontId="32" fillId="0" borderId="13" xfId="0" applyFont="1" applyBorder="1" applyAlignment="1">
      <alignment horizontal="justify" vertical="center" wrapText="1"/>
    </xf>
    <xf numFmtId="0" fontId="34" fillId="0" borderId="8" xfId="0" applyFont="1" applyBorder="1" applyAlignment="1">
      <alignment horizontal="center" vertical="center"/>
    </xf>
    <xf numFmtId="0" fontId="0" fillId="9" borderId="15" xfId="0" applyFill="1" applyBorder="1" applyAlignment="1">
      <alignment horizontal="justify" vertical="top" wrapText="1"/>
    </xf>
    <xf numFmtId="0" fontId="32" fillId="0" borderId="13" xfId="0" applyFont="1" applyBorder="1" applyAlignment="1">
      <alignment horizontal="center" vertical="center"/>
    </xf>
    <xf numFmtId="0" fontId="32"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2" fillId="9" borderId="13" xfId="0" applyFont="1" applyFill="1" applyBorder="1" applyAlignment="1">
      <alignment horizontal="justify" vertical="top" wrapText="1"/>
    </xf>
    <xf numFmtId="0" fontId="34" fillId="9" borderId="15" xfId="0" applyFont="1" applyFill="1" applyBorder="1" applyAlignment="1">
      <alignment horizontal="justify" vertical="top" wrapText="1"/>
    </xf>
    <xf numFmtId="0" fontId="33" fillId="24" borderId="11" xfId="0" applyFont="1" applyFill="1" applyBorder="1" applyAlignment="1">
      <alignment horizontal="justify" vertical="top" wrapText="1"/>
    </xf>
    <xf numFmtId="0" fontId="34" fillId="9" borderId="11" xfId="0" applyFont="1" applyFill="1" applyBorder="1" applyAlignment="1">
      <alignment horizontal="justify" vertical="top" wrapText="1"/>
    </xf>
    <xf numFmtId="0" fontId="34" fillId="9" borderId="8" xfId="0" applyFont="1" applyFill="1" applyBorder="1" applyAlignment="1">
      <alignment horizontal="justify" vertical="top" wrapText="1"/>
    </xf>
    <xf numFmtId="0" fontId="34" fillId="9" borderId="15" xfId="0" applyFont="1" applyFill="1" applyBorder="1" applyAlignment="1">
      <alignment horizontal="justify" vertical="top"/>
    </xf>
    <xf numFmtId="0" fontId="34" fillId="9" borderId="0" xfId="0" applyFont="1" applyFill="1" applyAlignment="1">
      <alignment horizontal="justify" vertical="top" wrapText="1"/>
    </xf>
    <xf numFmtId="0" fontId="0" fillId="0" borderId="15" xfId="0" quotePrefix="1" applyBorder="1"/>
    <xf numFmtId="0" fontId="34" fillId="0" borderId="11" xfId="0" applyFont="1" applyBorder="1" applyAlignment="1">
      <alignment horizontal="center" vertical="center" wrapText="1"/>
    </xf>
    <xf numFmtId="0" fontId="33" fillId="9" borderId="15" xfId="0" applyFont="1" applyFill="1" applyBorder="1" applyAlignment="1">
      <alignment horizontal="justify" vertical="center" wrapText="1"/>
    </xf>
    <xf numFmtId="0" fontId="33" fillId="22" borderId="11" xfId="0" applyFont="1" applyFill="1" applyBorder="1" applyAlignment="1">
      <alignment horizontal="justify" vertical="center" wrapText="1"/>
    </xf>
    <xf numFmtId="0" fontId="34" fillId="0" borderId="11" xfId="0" applyFont="1" applyBorder="1" applyAlignment="1">
      <alignment horizontal="justify" vertical="center" wrapText="1"/>
    </xf>
    <xf numFmtId="0" fontId="34" fillId="0" borderId="8" xfId="0" applyFont="1" applyBorder="1" applyAlignment="1">
      <alignment horizontal="justify" vertical="center" wrapText="1"/>
    </xf>
    <xf numFmtId="0" fontId="34"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4" fillId="0" borderId="4" xfId="0" applyFont="1" applyBorder="1" applyAlignment="1">
      <alignment horizontal="center" vertical="center"/>
    </xf>
    <xf numFmtId="0" fontId="44" fillId="0" borderId="0" xfId="0" applyFont="1" applyAlignment="1">
      <alignment horizontal="center" vertical="center"/>
    </xf>
    <xf numFmtId="0" fontId="0" fillId="0" borderId="6" xfId="0" applyBorder="1"/>
    <xf numFmtId="0" fontId="0" fillId="0" borderId="7" xfId="0" applyBorder="1"/>
    <xf numFmtId="0" fontId="45" fillId="0" borderId="0" xfId="0" applyFont="1" applyAlignment="1">
      <alignment vertical="center" wrapText="1"/>
    </xf>
    <xf numFmtId="0" fontId="45" fillId="0" borderId="0" xfId="0" applyFont="1" applyAlignment="1">
      <alignment horizontal="center" vertical="center" wrapText="1"/>
    </xf>
    <xf numFmtId="0" fontId="46" fillId="6" borderId="15" xfId="0" applyFont="1" applyFill="1" applyBorder="1" applyAlignment="1" applyProtection="1">
      <alignment horizontal="center" vertical="center" wrapText="1"/>
      <protection locked="0"/>
    </xf>
    <xf numFmtId="0" fontId="46" fillId="7" borderId="14" xfId="0" applyFont="1" applyFill="1" applyBorder="1" applyAlignment="1" applyProtection="1">
      <alignment horizontal="center" vertical="center" wrapText="1"/>
      <protection locked="0"/>
    </xf>
    <xf numFmtId="0" fontId="0" fillId="9" borderId="0" xfId="0" applyFill="1" applyAlignment="1">
      <alignment horizontal="center" vertical="center"/>
    </xf>
    <xf numFmtId="0" fontId="0" fillId="9" borderId="0" xfId="0" applyFill="1" applyAlignment="1">
      <alignment horizontal="justify" vertical="top"/>
    </xf>
    <xf numFmtId="9" fontId="0" fillId="9" borderId="0" xfId="2" applyFont="1" applyFill="1"/>
    <xf numFmtId="9" fontId="0" fillId="0" borderId="0" xfId="2" applyFont="1"/>
    <xf numFmtId="0" fontId="0" fillId="25" borderId="0" xfId="0" applyFill="1"/>
    <xf numFmtId="0" fontId="49" fillId="9" borderId="15" xfId="0" applyFont="1" applyFill="1" applyBorder="1" applyAlignment="1">
      <alignment horizontal="center" vertical="center"/>
    </xf>
    <xf numFmtId="0" fontId="38" fillId="0" borderId="11" xfId="0" applyFont="1" applyBorder="1" applyAlignment="1">
      <alignment horizontal="center" vertical="center"/>
    </xf>
    <xf numFmtId="0" fontId="22" fillId="6" borderId="15"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protection locked="0"/>
    </xf>
    <xf numFmtId="0" fontId="34" fillId="9" borderId="15" xfId="0" applyFont="1" applyFill="1" applyBorder="1" applyAlignment="1">
      <alignment horizontal="justify" vertical="center"/>
    </xf>
    <xf numFmtId="0" fontId="35"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5" fillId="10" borderId="15" xfId="0" applyFont="1" applyFill="1" applyBorder="1" applyAlignment="1">
      <alignment vertical="center" wrapText="1"/>
    </xf>
    <xf numFmtId="0" fontId="0" fillId="10" borderId="15" xfId="0" applyFill="1" applyBorder="1"/>
    <xf numFmtId="0" fontId="40" fillId="22" borderId="11" xfId="0" applyFont="1" applyFill="1" applyBorder="1" applyAlignment="1">
      <alignment horizontal="center" vertical="center"/>
    </xf>
    <xf numFmtId="0" fontId="32" fillId="22" borderId="11" xfId="0" applyFont="1" applyFill="1" applyBorder="1" applyAlignment="1">
      <alignment horizontal="center" vertical="center"/>
    </xf>
    <xf numFmtId="0" fontId="32" fillId="22" borderId="11" xfId="0" applyFont="1" applyFill="1" applyBorder="1" applyAlignment="1">
      <alignment horizontal="justify" vertical="center" wrapText="1"/>
    </xf>
    <xf numFmtId="0" fontId="34" fillId="0" borderId="15" xfId="0" applyFont="1" applyBorder="1" applyAlignment="1">
      <alignment horizontal="center" vertical="center"/>
    </xf>
    <xf numFmtId="0" fontId="34" fillId="0" borderId="15" xfId="0" applyFont="1" applyBorder="1" applyAlignment="1">
      <alignment horizontal="center" vertical="center" wrapText="1"/>
    </xf>
    <xf numFmtId="0" fontId="51" fillId="0" borderId="15" xfId="0" applyFont="1" applyBorder="1" applyAlignment="1">
      <alignment horizontal="center" vertical="center"/>
    </xf>
    <xf numFmtId="0" fontId="19" fillId="12" borderId="15" xfId="0" applyFont="1" applyFill="1" applyBorder="1" applyAlignment="1" applyProtection="1">
      <alignment horizontal="center" vertical="center" wrapText="1"/>
      <protection locked="0"/>
    </xf>
    <xf numFmtId="0" fontId="32" fillId="22" borderId="15" xfId="0" applyFont="1" applyFill="1" applyBorder="1" applyAlignment="1">
      <alignment horizontal="center" vertical="center" wrapText="1"/>
    </xf>
    <xf numFmtId="0" fontId="0" fillId="0" borderId="13" xfId="0" applyBorder="1"/>
    <xf numFmtId="0" fontId="32" fillId="22" borderId="15" xfId="0" applyFont="1" applyFill="1" applyBorder="1" applyAlignment="1">
      <alignment horizontal="justify" vertical="center" wrapText="1"/>
    </xf>
    <xf numFmtId="0" fontId="35" fillId="0" borderId="11" xfId="0" applyFont="1" applyBorder="1" applyAlignment="1">
      <alignment vertical="center"/>
    </xf>
    <xf numFmtId="0" fontId="0" fillId="0" borderId="13" xfId="0" applyBorder="1" applyAlignment="1">
      <alignment vertical="center" wrapText="1"/>
    </xf>
    <xf numFmtId="0" fontId="35" fillId="0" borderId="13" xfId="0" applyFont="1" applyBorder="1" applyAlignment="1">
      <alignment vertical="center" wrapText="1"/>
    </xf>
    <xf numFmtId="0" fontId="35" fillId="0" borderId="8" xfId="0" applyFont="1" applyBorder="1" applyAlignment="1">
      <alignment vertical="center"/>
    </xf>
    <xf numFmtId="0" fontId="35" fillId="0" borderId="15" xfId="0" applyFont="1" applyBorder="1" applyAlignment="1">
      <alignment vertical="center"/>
    </xf>
    <xf numFmtId="0" fontId="35" fillId="0" borderId="9" xfId="0" applyFont="1" applyBorder="1" applyAlignment="1">
      <alignment vertical="center"/>
    </xf>
    <xf numFmtId="0" fontId="35" fillId="0" borderId="15" xfId="0" applyFont="1" applyBorder="1" applyAlignment="1">
      <alignment horizontal="center" vertical="center"/>
    </xf>
    <xf numFmtId="0" fontId="35" fillId="0" borderId="21" xfId="0" applyFont="1" applyBorder="1" applyAlignment="1">
      <alignment vertical="center"/>
    </xf>
    <xf numFmtId="0" fontId="35" fillId="0" borderId="11" xfId="0" applyFont="1" applyBorder="1" applyAlignment="1">
      <alignment horizontal="center" vertical="center" wrapText="1"/>
    </xf>
    <xf numFmtId="0" fontId="35" fillId="0" borderId="15" xfId="0" applyFont="1" applyBorder="1" applyAlignment="1">
      <alignment horizontal="justify" vertical="center" wrapText="1"/>
    </xf>
    <xf numFmtId="0" fontId="32" fillId="22" borderId="15" xfId="0" applyFont="1" applyFill="1" applyBorder="1" applyAlignment="1">
      <alignment horizontal="justify" vertical="center"/>
    </xf>
    <xf numFmtId="0" fontId="47" fillId="0" borderId="15" xfId="0" applyFont="1" applyBorder="1" applyAlignment="1">
      <alignment horizontal="justify" vertical="center" wrapText="1"/>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0" fillId="0" borderId="6" xfId="0" applyBorder="1" applyAlignment="1">
      <alignment horizontal="justify" vertical="center"/>
    </xf>
    <xf numFmtId="0" fontId="47" fillId="0" borderId="15" xfId="0" applyFont="1" applyBorder="1" applyAlignment="1">
      <alignment horizontal="center" vertical="center" wrapText="1"/>
    </xf>
    <xf numFmtId="0" fontId="0" fillId="22" borderId="15" xfId="0" applyFill="1" applyBorder="1" applyAlignment="1">
      <alignment horizontal="justify" vertical="center"/>
    </xf>
    <xf numFmtId="0" fontId="47" fillId="22" borderId="1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53" fillId="0" borderId="0" xfId="0" applyFont="1"/>
    <xf numFmtId="0" fontId="46" fillId="28" borderId="15" xfId="0" applyFont="1" applyFill="1" applyBorder="1" applyAlignment="1" applyProtection="1">
      <alignment horizontal="center" vertical="center" wrapText="1"/>
      <protection locked="0"/>
    </xf>
    <xf numFmtId="0" fontId="39" fillId="28" borderId="15" xfId="0" applyFont="1" applyFill="1" applyBorder="1" applyAlignment="1" applyProtection="1">
      <alignment horizontal="center" vertical="center" wrapText="1"/>
      <protection locked="0"/>
    </xf>
    <xf numFmtId="0" fontId="49" fillId="0" borderId="15" xfId="0" applyFont="1" applyBorder="1" applyAlignment="1">
      <alignment horizontal="center" vertical="center" wrapText="1"/>
    </xf>
    <xf numFmtId="0" fontId="47" fillId="0" borderId="8" xfId="0" applyFont="1" applyBorder="1" applyAlignment="1">
      <alignment horizontal="center" vertical="center" wrapText="1"/>
    </xf>
    <xf numFmtId="0" fontId="60" fillId="9" borderId="15" xfId="0" applyFont="1" applyFill="1" applyBorder="1" applyAlignment="1">
      <alignment horizontal="center" vertical="center" wrapText="1"/>
    </xf>
    <xf numFmtId="0" fontId="49" fillId="9" borderId="15" xfId="0" applyFont="1" applyFill="1" applyBorder="1" applyAlignment="1">
      <alignment horizontal="center" vertical="center" wrapText="1"/>
    </xf>
    <xf numFmtId="0" fontId="49" fillId="0" borderId="15" xfId="0" applyFont="1" applyBorder="1" applyAlignment="1">
      <alignment horizontal="center" vertical="center"/>
    </xf>
    <xf numFmtId="0" fontId="61"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1" xfId="0" applyFont="1" applyBorder="1" applyAlignment="1">
      <alignment horizontal="center" vertical="center" wrapText="1"/>
    </xf>
    <xf numFmtId="0" fontId="49" fillId="9" borderId="8" xfId="0" applyFont="1" applyFill="1" applyBorder="1" applyAlignment="1">
      <alignment horizontal="center" vertical="center" wrapText="1"/>
    </xf>
    <xf numFmtId="0" fontId="57" fillId="9" borderId="15" xfId="0" applyFont="1" applyFill="1" applyBorder="1" applyAlignment="1">
      <alignment horizontal="center" vertical="center" wrapText="1"/>
    </xf>
    <xf numFmtId="0" fontId="54" fillId="0" borderId="13" xfId="0" applyFont="1" applyBorder="1" applyAlignment="1">
      <alignment horizontal="center" vertical="center" wrapText="1"/>
    </xf>
    <xf numFmtId="0" fontId="47" fillId="22" borderId="15" xfId="0" applyFont="1" applyFill="1" applyBorder="1" applyAlignment="1">
      <alignment horizontal="justify" vertical="center" wrapText="1"/>
    </xf>
    <xf numFmtId="9" fontId="47" fillId="0" borderId="15" xfId="0" applyNumberFormat="1" applyFont="1" applyBorder="1" applyAlignment="1">
      <alignment horizontal="center" vertical="center"/>
    </xf>
    <xf numFmtId="9" fontId="47" fillId="0" borderId="15" xfId="0" applyNumberFormat="1" applyFont="1" applyBorder="1" applyAlignment="1">
      <alignment horizontal="center" vertical="center" wrapText="1"/>
    </xf>
    <xf numFmtId="0" fontId="57" fillId="22" borderId="15" xfId="0" applyFont="1" applyFill="1" applyBorder="1" applyAlignment="1">
      <alignment horizontal="justify" vertical="center"/>
    </xf>
    <xf numFmtId="0" fontId="63" fillId="6" borderId="15"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wrapText="1"/>
      <protection locked="0"/>
    </xf>
    <xf numFmtId="0" fontId="63" fillId="8" borderId="12" xfId="0" applyFont="1" applyFill="1" applyBorder="1" applyAlignment="1" applyProtection="1">
      <alignment horizontal="center" vertical="center" wrapText="1"/>
      <protection locked="0"/>
    </xf>
    <xf numFmtId="0" fontId="63" fillId="28" borderId="12" xfId="0" applyFont="1" applyFill="1" applyBorder="1" applyAlignment="1" applyProtection="1">
      <alignment horizontal="center" vertical="center" wrapText="1"/>
      <protection locked="0"/>
    </xf>
    <xf numFmtId="0" fontId="63" fillId="28" borderId="4" xfId="0" applyFont="1" applyFill="1" applyBorder="1" applyAlignment="1" applyProtection="1">
      <alignment horizontal="center" vertical="center" wrapText="1"/>
      <protection locked="0"/>
    </xf>
    <xf numFmtId="0" fontId="63" fillId="6" borderId="15" xfId="0" applyFont="1" applyFill="1" applyBorder="1" applyAlignment="1" applyProtection="1">
      <alignment vertical="center" wrapText="1"/>
      <protection locked="0"/>
    </xf>
    <xf numFmtId="0" fontId="63" fillId="7" borderId="14" xfId="0" applyFont="1" applyFill="1" applyBorder="1" applyAlignment="1" applyProtection="1">
      <alignment horizontal="center" vertical="center" wrapText="1"/>
      <protection locked="0"/>
    </xf>
    <xf numFmtId="0" fontId="63" fillId="7" borderId="14" xfId="0" applyFont="1" applyFill="1" applyBorder="1" applyAlignment="1" applyProtection="1">
      <alignment horizontal="justify" vertical="center" wrapText="1"/>
      <protection locked="0"/>
    </xf>
    <xf numFmtId="0" fontId="49" fillId="0" borderId="15" xfId="0" applyFont="1" applyBorder="1" applyAlignment="1">
      <alignment vertical="center"/>
    </xf>
    <xf numFmtId="0" fontId="49" fillId="9" borderId="21" xfId="0" applyFont="1" applyFill="1" applyBorder="1"/>
    <xf numFmtId="0" fontId="49" fillId="9" borderId="13" xfId="0" applyFont="1" applyFill="1" applyBorder="1" applyAlignment="1">
      <alignment horizontal="center" vertical="center"/>
    </xf>
    <xf numFmtId="0" fontId="49" fillId="9" borderId="11" xfId="0" applyFont="1" applyFill="1" applyBorder="1" applyAlignment="1">
      <alignment horizontal="justify" vertical="center" wrapText="1"/>
    </xf>
    <xf numFmtId="0" fontId="49" fillId="9" borderId="14" xfId="0" applyFont="1" applyFill="1" applyBorder="1" applyAlignment="1">
      <alignment horizontal="center" vertical="center"/>
    </xf>
    <xf numFmtId="0" fontId="60" fillId="24" borderId="15" xfId="0" applyFont="1" applyFill="1" applyBorder="1" applyAlignment="1">
      <alignment horizontal="center" vertical="center"/>
    </xf>
    <xf numFmtId="0" fontId="49" fillId="9" borderId="23" xfId="0" applyFont="1" applyFill="1" applyBorder="1"/>
    <xf numFmtId="0" fontId="63" fillId="4" borderId="10" xfId="0" applyFont="1" applyFill="1" applyBorder="1" applyAlignment="1" applyProtection="1">
      <alignment horizontal="center" vertical="center"/>
      <protection locked="0"/>
    </xf>
    <xf numFmtId="0" fontId="63" fillId="2" borderId="12" xfId="0" applyFont="1" applyFill="1" applyBorder="1" applyAlignment="1" applyProtection="1">
      <alignment vertical="center"/>
      <protection locked="0"/>
    </xf>
    <xf numFmtId="0" fontId="63" fillId="2" borderId="12" xfId="0" applyFont="1" applyFill="1" applyBorder="1" applyAlignment="1" applyProtection="1">
      <alignment horizontal="center" vertical="center"/>
      <protection locked="0"/>
    </xf>
    <xf numFmtId="0" fontId="63" fillId="3" borderId="12" xfId="0" applyFont="1" applyFill="1" applyBorder="1" applyAlignment="1" applyProtection="1">
      <alignment vertical="center"/>
      <protection locked="0"/>
    </xf>
    <xf numFmtId="0" fontId="63" fillId="3" borderId="4" xfId="0" applyFont="1" applyFill="1" applyBorder="1" applyAlignment="1" applyProtection="1">
      <alignment horizontal="center" vertical="center"/>
      <protection locked="0"/>
    </xf>
    <xf numFmtId="0" fontId="63" fillId="6" borderId="9" xfId="0" applyFont="1" applyFill="1" applyBorder="1" applyAlignment="1" applyProtection="1">
      <alignment vertical="center" wrapText="1"/>
      <protection locked="0"/>
    </xf>
    <xf numFmtId="0" fontId="49" fillId="0" borderId="15" xfId="0" applyFont="1" applyBorder="1" applyAlignment="1" applyProtection="1">
      <alignment horizontal="justify" vertical="center" wrapText="1"/>
      <protection hidden="1"/>
    </xf>
    <xf numFmtId="0" fontId="49" fillId="0" borderId="15" xfId="0" applyFont="1" applyBorder="1" applyAlignment="1">
      <alignment horizontal="justify" vertical="center" wrapText="1"/>
    </xf>
    <xf numFmtId="0" fontId="57" fillId="0" borderId="15" xfId="0" applyFont="1" applyBorder="1" applyAlignment="1">
      <alignment horizontal="justify" vertical="center" wrapText="1"/>
    </xf>
    <xf numFmtId="0" fontId="49" fillId="9" borderId="15" xfId="3" applyFont="1" applyFill="1" applyBorder="1" applyAlignment="1" applyProtection="1">
      <alignment horizontal="justify" vertical="center"/>
      <protection locked="0"/>
    </xf>
    <xf numFmtId="0" fontId="49" fillId="9" borderId="15" xfId="3" applyFont="1" applyFill="1" applyBorder="1" applyAlignment="1" applyProtection="1">
      <alignment horizontal="justify" vertical="center" wrapText="1"/>
      <protection locked="0"/>
    </xf>
    <xf numFmtId="0" fontId="49" fillId="0" borderId="8" xfId="0" applyFont="1" applyBorder="1" applyAlignment="1">
      <alignment horizontal="center" vertical="center" wrapText="1"/>
    </xf>
    <xf numFmtId="0" fontId="49" fillId="0" borderId="8" xfId="0" applyFont="1" applyBorder="1" applyAlignment="1">
      <alignment horizontal="justify" vertical="center" wrapText="1"/>
    </xf>
    <xf numFmtId="0" fontId="49" fillId="0" borderId="15" xfId="3" applyFont="1" applyBorder="1" applyAlignment="1" applyProtection="1">
      <alignment horizontal="justify" vertical="center" wrapText="1"/>
      <protection locked="0"/>
    </xf>
    <xf numFmtId="0" fontId="49" fillId="9" borderId="15" xfId="0" applyFont="1" applyFill="1" applyBorder="1" applyAlignment="1">
      <alignment horizontal="justify" vertical="center" wrapText="1"/>
    </xf>
    <xf numFmtId="0" fontId="49" fillId="9" borderId="15" xfId="0" applyFont="1" applyFill="1" applyBorder="1" applyAlignment="1" applyProtection="1">
      <alignment horizontal="justify" vertical="center"/>
      <protection locked="0"/>
    </xf>
    <xf numFmtId="0" fontId="49" fillId="9" borderId="15" xfId="0" applyFont="1" applyFill="1" applyBorder="1" applyAlignment="1" applyProtection="1">
      <alignment horizontal="justify" vertical="center" wrapText="1"/>
      <protection locked="0"/>
    </xf>
    <xf numFmtId="9" fontId="49" fillId="0" borderId="15" xfId="2" applyFont="1" applyBorder="1" applyAlignment="1">
      <alignment horizontal="center" vertical="center"/>
    </xf>
    <xf numFmtId="9" fontId="49" fillId="0" borderId="15" xfId="2" applyFont="1" applyBorder="1" applyAlignment="1">
      <alignment horizontal="center" vertical="center" wrapText="1"/>
    </xf>
    <xf numFmtId="0" fontId="49" fillId="9" borderId="15" xfId="0" applyFont="1" applyFill="1" applyBorder="1" applyAlignment="1">
      <alignment horizontal="justify" vertical="center"/>
    </xf>
    <xf numFmtId="9" fontId="49" fillId="0" borderId="15" xfId="2" applyFont="1" applyFill="1" applyBorder="1" applyAlignment="1" applyProtection="1">
      <alignment horizontal="center" vertical="center" wrapText="1"/>
      <protection locked="0"/>
    </xf>
    <xf numFmtId="9" fontId="49" fillId="0" borderId="15" xfId="0" applyNumberFormat="1" applyFont="1" applyBorder="1" applyAlignment="1">
      <alignment horizontal="center" vertical="center"/>
    </xf>
    <xf numFmtId="0" fontId="49" fillId="11" borderId="15" xfId="0" applyFont="1" applyFill="1" applyBorder="1" applyAlignment="1">
      <alignment horizontal="center" vertical="center"/>
    </xf>
    <xf numFmtId="0" fontId="49" fillId="0" borderId="11" xfId="0" applyFont="1" applyBorder="1" applyAlignment="1">
      <alignment horizontal="justify" vertical="center" wrapText="1"/>
    </xf>
    <xf numFmtId="0" fontId="49" fillId="0" borderId="11" xfId="0" applyFont="1" applyBorder="1" applyAlignment="1">
      <alignment horizontal="center" vertical="center"/>
    </xf>
    <xf numFmtId="0" fontId="49" fillId="0" borderId="15" xfId="0" applyFont="1" applyBorder="1" applyAlignment="1">
      <alignment horizontal="justify" vertical="center"/>
    </xf>
    <xf numFmtId="0" fontId="60" fillId="0" borderId="15" xfId="0" applyFont="1" applyBorder="1" applyAlignment="1">
      <alignment horizontal="center" vertical="center"/>
    </xf>
    <xf numFmtId="0" fontId="60" fillId="9" borderId="15" xfId="0" applyFont="1" applyFill="1" applyBorder="1" applyAlignment="1">
      <alignment horizontal="center" vertical="center"/>
    </xf>
    <xf numFmtId="14" fontId="49" fillId="9" borderId="15" xfId="0" applyNumberFormat="1" applyFont="1" applyFill="1" applyBorder="1" applyAlignment="1">
      <alignment horizontal="justify" vertical="center" wrapText="1"/>
    </xf>
    <xf numFmtId="0" fontId="60" fillId="9" borderId="11" xfId="0" applyFont="1" applyFill="1" applyBorder="1" applyAlignment="1">
      <alignment horizontal="justify" vertical="center" wrapText="1"/>
    </xf>
    <xf numFmtId="0" fontId="49" fillId="9" borderId="11" xfId="0" applyFont="1" applyFill="1" applyBorder="1" applyAlignment="1">
      <alignment horizontal="center" vertical="center" wrapText="1"/>
    </xf>
    <xf numFmtId="0" fontId="57" fillId="9" borderId="15" xfId="0" applyFont="1" applyFill="1" applyBorder="1" applyAlignment="1">
      <alignment horizontal="center" vertical="center"/>
    </xf>
    <xf numFmtId="0" fontId="57" fillId="9" borderId="11" xfId="0" applyFont="1" applyFill="1" applyBorder="1" applyAlignment="1">
      <alignment horizontal="justify" vertical="center" wrapText="1"/>
    </xf>
    <xf numFmtId="0" fontId="60" fillId="0" borderId="15" xfId="0" applyFont="1" applyBorder="1" applyAlignment="1">
      <alignment horizontal="justify" vertical="center" wrapText="1"/>
    </xf>
    <xf numFmtId="0" fontId="57" fillId="22" borderId="15" xfId="0" applyFont="1" applyFill="1" applyBorder="1" applyAlignment="1">
      <alignment horizontal="left" vertical="center" wrapText="1"/>
    </xf>
    <xf numFmtId="0" fontId="49" fillId="0" borderId="14" xfId="0" applyFont="1" applyBorder="1" applyAlignment="1">
      <alignment vertical="center"/>
    </xf>
    <xf numFmtId="0" fontId="49" fillId="9" borderId="14" xfId="0" applyFont="1" applyFill="1" applyBorder="1" applyAlignment="1">
      <alignment vertical="center" wrapText="1"/>
    </xf>
    <xf numFmtId="0" fontId="49" fillId="9" borderId="14" xfId="0" applyFont="1" applyFill="1" applyBorder="1" applyAlignment="1">
      <alignment vertical="center"/>
    </xf>
    <xf numFmtId="0" fontId="60" fillId="0" borderId="15" xfId="0" applyFont="1" applyBorder="1" applyAlignment="1">
      <alignment horizontal="justify" vertical="center"/>
    </xf>
    <xf numFmtId="0" fontId="49" fillId="0" borderId="13" xfId="0" applyFont="1" applyBorder="1" applyAlignment="1">
      <alignment vertical="center"/>
    </xf>
    <xf numFmtId="0" fontId="49" fillId="27" borderId="15" xfId="0" applyFont="1" applyFill="1" applyBorder="1" applyAlignment="1">
      <alignment horizontal="center" vertical="center"/>
    </xf>
    <xf numFmtId="0" fontId="49" fillId="9" borderId="11" xfId="0" applyFont="1" applyFill="1" applyBorder="1" applyAlignment="1">
      <alignment vertical="center" wrapText="1"/>
    </xf>
    <xf numFmtId="0" fontId="49" fillId="9" borderId="8" xfId="0" applyFont="1" applyFill="1" applyBorder="1" applyAlignment="1">
      <alignment vertical="center" wrapText="1"/>
    </xf>
    <xf numFmtId="0" fontId="49" fillId="9" borderId="14" xfId="0" applyFont="1" applyFill="1" applyBorder="1" applyAlignment="1" applyProtection="1">
      <alignment horizontal="justify" vertical="center" wrapText="1"/>
      <protection locked="0"/>
    </xf>
    <xf numFmtId="0" fontId="49" fillId="9" borderId="7" xfId="0" applyFont="1" applyFill="1" applyBorder="1" applyAlignment="1">
      <alignment horizontal="center" vertical="center" wrapText="1"/>
    </xf>
    <xf numFmtId="0" fontId="49" fillId="9" borderId="15" xfId="0" applyFont="1" applyFill="1" applyBorder="1" applyAlignment="1" applyProtection="1">
      <alignment horizontal="justify" vertical="center"/>
      <protection hidden="1"/>
    </xf>
    <xf numFmtId="9" fontId="60" fillId="0" borderId="15" xfId="2" applyFont="1" applyBorder="1" applyAlignment="1">
      <alignment horizontal="center" vertical="center" wrapText="1"/>
    </xf>
    <xf numFmtId="0" fontId="49" fillId="0" borderId="9" xfId="0" applyFont="1" applyBorder="1" applyAlignment="1">
      <alignment horizontal="center" vertical="center"/>
    </xf>
    <xf numFmtId="0" fontId="49" fillId="0" borderId="15" xfId="0" applyFont="1" applyBorder="1" applyAlignment="1" applyProtection="1">
      <alignment horizontal="justify" vertical="center" wrapText="1"/>
      <protection locked="0"/>
    </xf>
    <xf numFmtId="0" fontId="60" fillId="22" borderId="15" xfId="0" applyFont="1" applyFill="1" applyBorder="1" applyAlignment="1">
      <alignment horizontal="justify" vertical="center"/>
    </xf>
    <xf numFmtId="0" fontId="60" fillId="9" borderId="15" xfId="0" applyFont="1" applyFill="1" applyBorder="1" applyAlignment="1">
      <alignment horizontal="justify" vertical="center"/>
    </xf>
    <xf numFmtId="0" fontId="60" fillId="9" borderId="15" xfId="0" applyFont="1" applyFill="1" applyBorder="1" applyAlignment="1">
      <alignment horizontal="justify" vertical="center" wrapText="1"/>
    </xf>
    <xf numFmtId="0" fontId="60" fillId="9" borderId="15" xfId="0" applyFont="1" applyFill="1" applyBorder="1" applyAlignment="1" applyProtection="1">
      <alignment horizontal="justify" vertical="center"/>
      <protection locked="0"/>
    </xf>
    <xf numFmtId="14" fontId="60" fillId="9" borderId="15" xfId="0" applyNumberFormat="1" applyFont="1" applyFill="1" applyBorder="1" applyAlignment="1">
      <alignment horizontal="center" vertical="center"/>
    </xf>
    <xf numFmtId="0" fontId="60" fillId="9" borderId="15" xfId="0" applyFont="1" applyFill="1" applyBorder="1" applyAlignment="1" applyProtection="1">
      <alignment horizontal="center" vertical="center" wrapText="1"/>
      <protection locked="0"/>
    </xf>
    <xf numFmtId="0" fontId="60" fillId="24" borderId="15" xfId="0" applyFont="1" applyFill="1" applyBorder="1" applyAlignment="1">
      <alignment horizontal="center" vertical="center" wrapText="1"/>
    </xf>
    <xf numFmtId="14" fontId="60" fillId="9" borderId="15" xfId="0" applyNumberFormat="1" applyFont="1" applyFill="1" applyBorder="1" applyAlignment="1">
      <alignment horizontal="center" vertical="center" wrapText="1"/>
    </xf>
    <xf numFmtId="9" fontId="60" fillId="9" borderId="15" xfId="0" applyNumberFormat="1" applyFont="1" applyFill="1" applyBorder="1" applyAlignment="1">
      <alignment horizontal="center" vertical="center"/>
    </xf>
    <xf numFmtId="9" fontId="60" fillId="9" borderId="15" xfId="0" applyNumberFormat="1" applyFont="1" applyFill="1" applyBorder="1" applyAlignment="1">
      <alignment horizontal="center" vertical="center" wrapText="1"/>
    </xf>
    <xf numFmtId="9" fontId="60" fillId="24" borderId="15" xfId="0" applyNumberFormat="1" applyFont="1" applyFill="1" applyBorder="1" applyAlignment="1">
      <alignment horizontal="center" vertical="center" wrapText="1"/>
    </xf>
    <xf numFmtId="9" fontId="60" fillId="24" borderId="15" xfId="0" applyNumberFormat="1" applyFont="1" applyFill="1" applyBorder="1" applyAlignment="1">
      <alignment horizontal="center" vertical="center"/>
    </xf>
    <xf numFmtId="0" fontId="60" fillId="9" borderId="15" xfId="0" applyFont="1" applyFill="1" applyBorder="1" applyAlignment="1" applyProtection="1">
      <alignment horizontal="center" vertical="center" wrapText="1"/>
      <protection hidden="1"/>
    </xf>
    <xf numFmtId="0" fontId="60" fillId="9" borderId="15" xfId="3" applyFont="1" applyFill="1" applyBorder="1" applyAlignment="1" applyProtection="1">
      <alignment horizontal="center" vertical="center"/>
      <protection locked="0"/>
    </xf>
    <xf numFmtId="0" fontId="60" fillId="9" borderId="15" xfId="3" applyFont="1" applyFill="1" applyBorder="1" applyAlignment="1" applyProtection="1">
      <alignment horizontal="center" vertical="center" wrapText="1"/>
      <protection locked="0"/>
    </xf>
    <xf numFmtId="0" fontId="60" fillId="9" borderId="15" xfId="0" applyFont="1" applyFill="1" applyBorder="1" applyAlignment="1" applyProtection="1">
      <alignment horizontal="center" vertical="center"/>
      <protection locked="0"/>
    </xf>
    <xf numFmtId="0" fontId="60" fillId="9" borderId="15" xfId="3" quotePrefix="1" applyFont="1" applyFill="1" applyBorder="1" applyAlignment="1" applyProtection="1">
      <alignment horizontal="center" vertical="center" wrapText="1"/>
      <protection locked="0"/>
    </xf>
    <xf numFmtId="0" fontId="65" fillId="9" borderId="15" xfId="5" applyFont="1" applyFill="1" applyBorder="1" applyAlignment="1">
      <alignment horizontal="center" vertical="center" wrapText="1"/>
    </xf>
    <xf numFmtId="17" fontId="60" fillId="9" borderId="15" xfId="0" applyNumberFormat="1" applyFont="1" applyFill="1" applyBorder="1" applyAlignment="1">
      <alignment horizontal="center" vertical="center" wrapText="1"/>
    </xf>
    <xf numFmtId="17" fontId="60" fillId="9" borderId="15" xfId="0" applyNumberFormat="1" applyFont="1" applyFill="1" applyBorder="1" applyAlignment="1">
      <alignment horizontal="center" vertical="center"/>
    </xf>
    <xf numFmtId="0" fontId="49" fillId="0" borderId="26" xfId="0" applyFont="1" applyBorder="1"/>
    <xf numFmtId="0" fontId="49" fillId="9" borderId="26" xfId="0" applyFont="1" applyFill="1" applyBorder="1"/>
    <xf numFmtId="0" fontId="63" fillId="6" borderId="14" xfId="0" applyFont="1" applyFill="1" applyBorder="1" applyAlignment="1" applyProtection="1">
      <alignment horizontal="justify" vertical="center" wrapText="1"/>
      <protection locked="0"/>
    </xf>
    <xf numFmtId="0" fontId="63" fillId="6" borderId="14" xfId="0" applyFont="1" applyFill="1" applyBorder="1" applyAlignment="1" applyProtection="1">
      <alignment horizontal="center" vertical="center" wrapText="1"/>
      <protection locked="0"/>
    </xf>
    <xf numFmtId="0" fontId="63" fillId="26" borderId="14" xfId="0" applyFont="1" applyFill="1" applyBorder="1" applyAlignment="1" applyProtection="1">
      <alignment horizontal="center" vertical="center" wrapText="1"/>
      <protection locked="0"/>
    </xf>
    <xf numFmtId="0" fontId="63" fillId="28" borderId="14" xfId="0" applyFont="1" applyFill="1" applyBorder="1" applyAlignment="1" applyProtection="1">
      <alignment horizontal="center" vertical="center" wrapText="1"/>
      <protection locked="0"/>
    </xf>
    <xf numFmtId="0" fontId="63" fillId="6" borderId="14" xfId="0" applyFont="1" applyFill="1" applyBorder="1" applyAlignment="1" applyProtection="1">
      <alignment vertical="center" wrapText="1"/>
      <protection locked="0"/>
    </xf>
    <xf numFmtId="14" fontId="60" fillId="24" borderId="15" xfId="0" applyNumberFormat="1" applyFont="1" applyFill="1" applyBorder="1" applyAlignment="1">
      <alignment horizontal="center" vertical="center" wrapText="1"/>
    </xf>
    <xf numFmtId="0" fontId="49" fillId="9" borderId="26" xfId="0" applyFont="1" applyFill="1" applyBorder="1" applyAlignment="1">
      <alignment horizontal="center"/>
    </xf>
    <xf numFmtId="0" fontId="0" fillId="9" borderId="0" xfId="0" applyFill="1" applyAlignment="1">
      <alignment horizontal="center"/>
    </xf>
    <xf numFmtId="0" fontId="47" fillId="22" borderId="21" xfId="0" applyFont="1" applyFill="1" applyBorder="1" applyAlignment="1">
      <alignment horizontal="center" vertical="center" wrapText="1"/>
    </xf>
    <xf numFmtId="0" fontId="57" fillId="24" borderId="15" xfId="0" applyFont="1" applyFill="1" applyBorder="1" applyAlignment="1">
      <alignment horizontal="center" vertical="center"/>
    </xf>
    <xf numFmtId="0" fontId="57" fillId="24" borderId="15" xfId="0" applyFont="1" applyFill="1" applyBorder="1" applyAlignment="1">
      <alignment horizontal="center" vertical="center" wrapText="1"/>
    </xf>
    <xf numFmtId="9" fontId="57" fillId="24" borderId="15" xfId="0" applyNumberFormat="1" applyFont="1" applyFill="1" applyBorder="1" applyAlignment="1">
      <alignment horizontal="center" vertical="center"/>
    </xf>
    <xf numFmtId="9" fontId="57" fillId="9" borderId="15" xfId="0" applyNumberFormat="1" applyFont="1" applyFill="1" applyBorder="1" applyAlignment="1">
      <alignment horizontal="center" vertical="center" wrapText="1"/>
    </xf>
    <xf numFmtId="0" fontId="57" fillId="9" borderId="11" xfId="0" applyFont="1" applyFill="1" applyBorder="1" applyAlignment="1">
      <alignment horizontal="center" vertical="center"/>
    </xf>
    <xf numFmtId="9" fontId="57" fillId="9" borderId="15" xfId="0" applyNumberFormat="1" applyFont="1" applyFill="1" applyBorder="1" applyAlignment="1">
      <alignment horizontal="center" vertical="center"/>
    </xf>
    <xf numFmtId="0" fontId="57" fillId="9" borderId="13" xfId="0" applyFont="1" applyFill="1" applyBorder="1" applyAlignment="1">
      <alignment horizontal="center" vertical="center" wrapText="1"/>
    </xf>
    <xf numFmtId="0" fontId="57" fillId="24" borderId="15" xfId="0" applyFont="1" applyFill="1" applyBorder="1" applyAlignment="1">
      <alignment horizontal="justify" vertical="center" wrapText="1"/>
    </xf>
    <xf numFmtId="0" fontId="57" fillId="9" borderId="11" xfId="0" applyFont="1" applyFill="1" applyBorder="1" applyAlignment="1">
      <alignment horizontal="center" vertical="center" wrapText="1"/>
    </xf>
    <xf numFmtId="0" fontId="66" fillId="9" borderId="15" xfId="0" applyFont="1" applyFill="1" applyBorder="1" applyAlignment="1">
      <alignment horizontal="left" vertical="center" wrapText="1"/>
    </xf>
    <xf numFmtId="0" fontId="57" fillId="24" borderId="12" xfId="0" applyFont="1" applyFill="1" applyBorder="1" applyAlignment="1">
      <alignment horizontal="center" vertical="center" wrapText="1"/>
    </xf>
    <xf numFmtId="0" fontId="57" fillId="24" borderId="13" xfId="0" applyFont="1" applyFill="1" applyBorder="1" applyAlignment="1">
      <alignment horizontal="center" vertical="center" wrapText="1"/>
    </xf>
    <xf numFmtId="0" fontId="57" fillId="24" borderId="13" xfId="0" applyFont="1" applyFill="1" applyBorder="1" applyAlignment="1">
      <alignment vertical="center" wrapText="1"/>
    </xf>
    <xf numFmtId="0" fontId="57" fillId="9" borderId="15" xfId="0" applyFont="1" applyFill="1" applyBorder="1" applyAlignment="1">
      <alignment horizontal="justify" vertical="center" wrapText="1"/>
    </xf>
    <xf numFmtId="0" fontId="57" fillId="24" borderId="9" xfId="0" applyFont="1" applyFill="1" applyBorder="1" applyAlignment="1">
      <alignment horizontal="center" vertical="center" wrapText="1"/>
    </xf>
    <xf numFmtId="0" fontId="57" fillId="9" borderId="22" xfId="0" applyFont="1" applyFill="1" applyBorder="1" applyAlignment="1">
      <alignment horizontal="center" vertical="center" wrapText="1"/>
    </xf>
    <xf numFmtId="0" fontId="57" fillId="9" borderId="8" xfId="0" applyFont="1" applyFill="1" applyBorder="1" applyAlignment="1">
      <alignment horizontal="center" vertical="center" wrapText="1"/>
    </xf>
    <xf numFmtId="0" fontId="66" fillId="9" borderId="13" xfId="0" applyFont="1" applyFill="1" applyBorder="1" applyAlignment="1">
      <alignment horizontal="left" vertical="center" wrapText="1"/>
    </xf>
    <xf numFmtId="0" fontId="57" fillId="9" borderId="0" xfId="0" applyFont="1" applyFill="1" applyAlignment="1">
      <alignment horizontal="center" vertical="center" wrapText="1"/>
    </xf>
    <xf numFmtId="0" fontId="57" fillId="24" borderId="15" xfId="0" applyFont="1" applyFill="1" applyBorder="1" applyAlignment="1">
      <alignment horizontal="justify" vertical="center"/>
    </xf>
    <xf numFmtId="0" fontId="57" fillId="24" borderId="9" xfId="0" applyFont="1" applyFill="1" applyBorder="1" applyAlignment="1">
      <alignment horizontal="justify" vertical="center" wrapText="1"/>
    </xf>
    <xf numFmtId="0" fontId="57" fillId="24" borderId="23" xfId="0" applyFont="1" applyFill="1" applyBorder="1" applyAlignment="1">
      <alignment horizontal="justify" vertical="center"/>
    </xf>
    <xf numFmtId="0" fontId="57" fillId="24" borderId="11" xfId="0" applyFont="1" applyFill="1" applyBorder="1" applyAlignment="1">
      <alignment horizontal="justify" vertical="center"/>
    </xf>
    <xf numFmtId="9" fontId="57" fillId="24" borderId="15" xfId="0" applyNumberFormat="1" applyFont="1" applyFill="1" applyBorder="1" applyAlignment="1">
      <alignment horizontal="center" vertical="center" wrapText="1"/>
    </xf>
    <xf numFmtId="0" fontId="57" fillId="24" borderId="9" xfId="0" applyFont="1" applyFill="1" applyBorder="1" applyAlignment="1">
      <alignment horizontal="center" vertical="center"/>
    </xf>
    <xf numFmtId="0" fontId="57" fillId="9" borderId="21" xfId="0" applyFont="1" applyFill="1" applyBorder="1" applyAlignment="1">
      <alignment wrapText="1"/>
    </xf>
    <xf numFmtId="0" fontId="57" fillId="24" borderId="21" xfId="0" applyFont="1" applyFill="1" applyBorder="1" applyAlignment="1">
      <alignment horizontal="justify" vertical="center" wrapText="1"/>
    </xf>
    <xf numFmtId="0" fontId="57" fillId="9" borderId="9" xfId="0" applyFont="1" applyFill="1" applyBorder="1" applyAlignment="1">
      <alignment horizontal="center" vertical="center"/>
    </xf>
    <xf numFmtId="0" fontId="57" fillId="9" borderId="0" xfId="0" applyFont="1" applyFill="1" applyAlignment="1">
      <alignment vertical="center" wrapText="1"/>
    </xf>
    <xf numFmtId="0" fontId="57" fillId="9" borderId="28" xfId="0" applyFont="1" applyFill="1" applyBorder="1" applyAlignment="1">
      <alignment horizontal="left" vertical="center" wrapText="1"/>
    </xf>
    <xf numFmtId="0" fontId="57" fillId="24" borderId="9" xfId="0" applyFont="1" applyFill="1" applyBorder="1" applyAlignment="1">
      <alignment wrapText="1"/>
    </xf>
    <xf numFmtId="0" fontId="57" fillId="24" borderId="11" xfId="0" applyFont="1" applyFill="1" applyBorder="1" applyAlignment="1">
      <alignment horizontal="center" vertical="center"/>
    </xf>
    <xf numFmtId="0" fontId="57" fillId="24" borderId="22" xfId="0" applyFont="1" applyFill="1" applyBorder="1" applyAlignment="1">
      <alignment horizontal="center" vertical="center"/>
    </xf>
    <xf numFmtId="0" fontId="57" fillId="24" borderId="21" xfId="0" applyFont="1" applyFill="1" applyBorder="1" applyAlignment="1">
      <alignment horizontal="center" vertical="center"/>
    </xf>
    <xf numFmtId="0" fontId="57" fillId="24" borderId="9" xfId="0" applyFont="1" applyFill="1" applyBorder="1" applyAlignment="1">
      <alignment horizontal="justify" vertical="center"/>
    </xf>
    <xf numFmtId="0" fontId="57" fillId="9" borderId="21" xfId="0" applyFont="1" applyFill="1" applyBorder="1" applyAlignment="1">
      <alignment horizontal="center" vertical="center"/>
    </xf>
    <xf numFmtId="0" fontId="57" fillId="9" borderId="15" xfId="0" applyFont="1" applyFill="1" applyBorder="1" applyAlignment="1">
      <alignment horizontal="justify" vertical="center"/>
    </xf>
    <xf numFmtId="0" fontId="57" fillId="24" borderId="23" xfId="0" applyFont="1" applyFill="1" applyBorder="1" applyAlignment="1">
      <alignment vertical="center" wrapText="1"/>
    </xf>
    <xf numFmtId="0" fontId="57" fillId="24" borderId="14" xfId="0" applyFont="1" applyFill="1" applyBorder="1" applyAlignment="1">
      <alignment horizontal="justify" vertical="center" wrapText="1"/>
    </xf>
    <xf numFmtId="0" fontId="57" fillId="24" borderId="1" xfId="0" applyFont="1" applyFill="1" applyBorder="1" applyAlignment="1">
      <alignment horizontal="justify" vertical="center"/>
    </xf>
    <xf numFmtId="0" fontId="57" fillId="9" borderId="29" xfId="0" applyFont="1" applyFill="1" applyBorder="1" applyAlignment="1">
      <alignment horizontal="left" vertical="center" wrapText="1"/>
    </xf>
    <xf numFmtId="0" fontId="57" fillId="9" borderId="23" xfId="0" applyFont="1" applyFill="1" applyBorder="1" applyAlignment="1">
      <alignment horizontal="left" vertical="center" wrapText="1"/>
    </xf>
    <xf numFmtId="0" fontId="57" fillId="24" borderId="8" xfId="0" applyFont="1" applyFill="1" applyBorder="1" applyAlignment="1">
      <alignment horizontal="center" vertical="center"/>
    </xf>
    <xf numFmtId="0" fontId="57" fillId="24" borderId="21" xfId="0" applyFont="1" applyFill="1" applyBorder="1" applyAlignment="1">
      <alignment vertical="center" wrapText="1"/>
    </xf>
    <xf numFmtId="0" fontId="57" fillId="9" borderId="23" xfId="0" applyFont="1" applyFill="1" applyBorder="1" applyAlignment="1">
      <alignment vertical="center" wrapText="1"/>
    </xf>
    <xf numFmtId="0" fontId="57" fillId="9" borderId="21" xfId="0" applyFont="1" applyFill="1" applyBorder="1" applyAlignment="1">
      <alignment vertical="center" wrapText="1"/>
    </xf>
    <xf numFmtId="0" fontId="57" fillId="9" borderId="26" xfId="0" applyFont="1" applyFill="1" applyBorder="1" applyAlignment="1">
      <alignment horizontal="center" vertical="center"/>
    </xf>
    <xf numFmtId="0" fontId="57" fillId="9" borderId="23" xfId="0" applyFont="1" applyFill="1" applyBorder="1" applyAlignment="1">
      <alignment wrapText="1"/>
    </xf>
    <xf numFmtId="0" fontId="57" fillId="9" borderId="30" xfId="0" applyFont="1" applyFill="1" applyBorder="1" applyAlignment="1">
      <alignment vertical="center" wrapText="1"/>
    </xf>
    <xf numFmtId="0" fontId="57" fillId="24" borderId="21" xfId="0" applyFont="1" applyFill="1" applyBorder="1" applyAlignment="1">
      <alignment wrapText="1"/>
    </xf>
    <xf numFmtId="0" fontId="57" fillId="9" borderId="0" xfId="0" applyFont="1" applyFill="1" applyAlignment="1">
      <alignment horizontal="left" vertical="center" wrapText="1"/>
    </xf>
    <xf numFmtId="0" fontId="57" fillId="9" borderId="22" xfId="0" applyFont="1" applyFill="1" applyBorder="1" applyAlignment="1">
      <alignment horizontal="left" vertical="center" wrapText="1"/>
    </xf>
    <xf numFmtId="0" fontId="57" fillId="9" borderId="21" xfId="0" applyFont="1" applyFill="1" applyBorder="1" applyAlignment="1">
      <alignment horizontal="left" vertical="center" wrapText="1"/>
    </xf>
    <xf numFmtId="0" fontId="57" fillId="24" borderId="12" xfId="0" applyFont="1" applyFill="1" applyBorder="1" applyAlignment="1">
      <alignment horizontal="left" vertical="center" wrapText="1"/>
    </xf>
    <xf numFmtId="0" fontId="57" fillId="24" borderId="21" xfId="0" applyFont="1" applyFill="1" applyBorder="1" applyAlignment="1">
      <alignment horizontal="left" vertical="center" wrapText="1"/>
    </xf>
    <xf numFmtId="0" fontId="57" fillId="9" borderId="8" xfId="0" applyFont="1" applyFill="1" applyBorder="1" applyAlignment="1">
      <alignment horizontal="justify" vertical="center" wrapText="1"/>
    </xf>
    <xf numFmtId="0" fontId="57" fillId="9" borderId="9" xfId="0" applyFont="1" applyFill="1" applyBorder="1" applyAlignment="1">
      <alignment horizontal="justify" vertical="center" wrapText="1"/>
    </xf>
    <xf numFmtId="0" fontId="57" fillId="9" borderId="22" xfId="0" applyFont="1" applyFill="1" applyBorder="1" applyAlignment="1">
      <alignment horizontal="center" vertical="center"/>
    </xf>
    <xf numFmtId="0" fontId="57" fillId="24" borderId="22" xfId="0" applyFont="1" applyFill="1" applyBorder="1" applyAlignment="1">
      <alignment horizontal="center" vertical="center" wrapText="1"/>
    </xf>
    <xf numFmtId="0" fontId="57" fillId="24" borderId="27" xfId="0" applyFont="1" applyFill="1" applyBorder="1" applyAlignment="1">
      <alignment horizontal="left" vertical="center" wrapText="1"/>
    </xf>
    <xf numFmtId="0" fontId="57" fillId="9" borderId="27" xfId="0" applyFont="1" applyFill="1" applyBorder="1" applyAlignment="1">
      <alignment horizontal="left" vertical="center" wrapText="1"/>
    </xf>
    <xf numFmtId="0" fontId="57" fillId="24" borderId="13" xfId="0" applyFont="1" applyFill="1" applyBorder="1" applyAlignment="1">
      <alignment horizontal="justify" vertical="center" wrapText="1"/>
    </xf>
    <xf numFmtId="0" fontId="64" fillId="9" borderId="15" xfId="5" applyFont="1" applyFill="1" applyBorder="1" applyAlignment="1">
      <alignment horizontal="justify" vertical="center" wrapText="1"/>
    </xf>
    <xf numFmtId="0" fontId="57" fillId="24" borderId="8" xfId="0" applyFont="1" applyFill="1" applyBorder="1" applyAlignment="1">
      <alignment horizontal="center" vertical="center" wrapText="1"/>
    </xf>
    <xf numFmtId="0" fontId="64" fillId="24" borderId="15" xfId="5" applyFont="1" applyFill="1" applyBorder="1" applyAlignment="1">
      <alignment horizontal="justify" vertical="center" wrapText="1"/>
    </xf>
    <xf numFmtId="0" fontId="57" fillId="24" borderId="23" xfId="0" applyFont="1" applyFill="1" applyBorder="1" applyAlignment="1">
      <alignment horizontal="left" vertical="center" wrapText="1"/>
    </xf>
    <xf numFmtId="0" fontId="57" fillId="9" borderId="15" xfId="0" applyFont="1" applyFill="1" applyBorder="1" applyAlignment="1">
      <alignment horizontal="center" wrapText="1"/>
    </xf>
    <xf numFmtId="0" fontId="57" fillId="24" borderId="29" xfId="0" applyFont="1" applyFill="1" applyBorder="1" applyAlignment="1">
      <alignment horizontal="center" vertical="center" wrapText="1"/>
    </xf>
    <xf numFmtId="0" fontId="57" fillId="9" borderId="23" xfId="0" applyFont="1" applyFill="1" applyBorder="1" applyAlignment="1">
      <alignment horizontal="center" vertical="center" wrapText="1"/>
    </xf>
    <xf numFmtId="0" fontId="57" fillId="9" borderId="24" xfId="0" applyFont="1" applyFill="1" applyBorder="1" applyAlignment="1">
      <alignment horizontal="center" vertical="center" wrapText="1"/>
    </xf>
    <xf numFmtId="0" fontId="57" fillId="24" borderId="2" xfId="0" applyFont="1" applyFill="1" applyBorder="1" applyAlignment="1">
      <alignment horizontal="center" vertical="center" wrapText="1"/>
    </xf>
    <xf numFmtId="0" fontId="57" fillId="9" borderId="21" xfId="0" applyFont="1" applyFill="1" applyBorder="1" applyAlignment="1">
      <alignment horizontal="center" vertical="center" wrapText="1"/>
    </xf>
    <xf numFmtId="0" fontId="57" fillId="9" borderId="6" xfId="0" applyFont="1" applyFill="1" applyBorder="1" applyAlignment="1">
      <alignment horizontal="center" vertical="center" wrapText="1"/>
    </xf>
    <xf numFmtId="0" fontId="47" fillId="22" borderId="6" xfId="0" applyFont="1" applyFill="1" applyBorder="1" applyAlignment="1">
      <alignment horizontal="center" vertical="center" wrapText="1"/>
    </xf>
    <xf numFmtId="0" fontId="48" fillId="22" borderId="8" xfId="0" applyFont="1" applyFill="1" applyBorder="1" applyAlignment="1">
      <alignment horizontal="center" vertical="center" wrapText="1"/>
    </xf>
    <xf numFmtId="0" fontId="59" fillId="7" borderId="14" xfId="0" applyFont="1" applyFill="1" applyBorder="1" applyAlignment="1" applyProtection="1">
      <alignment horizontal="center" vertical="center" wrapText="1"/>
      <protection locked="0"/>
    </xf>
    <xf numFmtId="0" fontId="47" fillId="22" borderId="11" xfId="0" applyFont="1" applyFill="1" applyBorder="1" applyAlignment="1">
      <alignment horizontal="center" vertical="center"/>
    </xf>
    <xf numFmtId="9" fontId="47" fillId="24" borderId="15" xfId="0" applyNumberFormat="1" applyFont="1" applyFill="1" applyBorder="1" applyAlignment="1">
      <alignment horizontal="center" vertical="center"/>
    </xf>
    <xf numFmtId="0" fontId="47" fillId="24" borderId="15" xfId="0" applyFont="1" applyFill="1" applyBorder="1" applyAlignment="1">
      <alignment horizontal="center" vertical="center"/>
    </xf>
    <xf numFmtId="0" fontId="47" fillId="0" borderId="6" xfId="0" applyFont="1" applyBorder="1" applyAlignment="1">
      <alignment horizontal="center" vertical="center"/>
    </xf>
    <xf numFmtId="0" fontId="47" fillId="0" borderId="15" xfId="0" applyFont="1" applyBorder="1" applyAlignment="1">
      <alignment horizontal="center" vertical="center"/>
    </xf>
    <xf numFmtId="0" fontId="60" fillId="24" borderId="9" xfId="0" applyFont="1" applyFill="1" applyBorder="1" applyAlignment="1">
      <alignment vertical="center" wrapText="1"/>
    </xf>
    <xf numFmtId="0" fontId="47" fillId="22" borderId="11" xfId="0" applyFont="1" applyFill="1" applyBorder="1" applyAlignment="1">
      <alignment vertical="center" wrapText="1"/>
    </xf>
    <xf numFmtId="0" fontId="47" fillId="0" borderId="24" xfId="0" applyFont="1" applyBorder="1" applyAlignment="1">
      <alignment vertical="center" wrapText="1"/>
    </xf>
    <xf numFmtId="0" fontId="68" fillId="22" borderId="11" xfId="0" applyFont="1" applyFill="1" applyBorder="1" applyAlignment="1">
      <alignment vertical="center" wrapText="1"/>
    </xf>
    <xf numFmtId="0" fontId="47" fillId="9" borderId="15" xfId="0" applyFont="1" applyFill="1" applyBorder="1" applyAlignment="1">
      <alignment horizontal="center" vertical="center" wrapText="1"/>
    </xf>
    <xf numFmtId="0" fontId="47" fillId="24" borderId="15" xfId="0" applyFont="1" applyFill="1" applyBorder="1" applyAlignment="1">
      <alignment horizontal="center" vertical="center" wrapText="1"/>
    </xf>
    <xf numFmtId="0" fontId="47" fillId="0" borderId="8" xfId="0" applyFont="1" applyBorder="1" applyAlignment="1">
      <alignment vertical="center"/>
    </xf>
    <xf numFmtId="0" fontId="56" fillId="0" borderId="11" xfId="5" applyBorder="1" applyAlignment="1">
      <alignment horizontal="left" vertical="center" wrapText="1"/>
    </xf>
    <xf numFmtId="0" fontId="60" fillId="32" borderId="15" xfId="0" applyFont="1" applyFill="1" applyBorder="1" applyAlignment="1">
      <alignment horizontal="center" vertical="center" wrapText="1"/>
    </xf>
    <xf numFmtId="9" fontId="47" fillId="24" borderId="15" xfId="0" applyNumberFormat="1" applyFont="1" applyFill="1" applyBorder="1" applyAlignment="1">
      <alignment horizontal="center" vertical="center" wrapText="1"/>
    </xf>
    <xf numFmtId="0" fontId="47" fillId="24" borderId="11" xfId="0" applyFont="1" applyFill="1" applyBorder="1" applyAlignment="1">
      <alignment horizontal="center" vertical="center"/>
    </xf>
    <xf numFmtId="0" fontId="67" fillId="24" borderId="15" xfId="0" applyFont="1" applyFill="1" applyBorder="1" applyAlignment="1">
      <alignment horizontal="center" vertical="center"/>
    </xf>
    <xf numFmtId="0" fontId="47" fillId="24" borderId="22" xfId="0" applyFont="1" applyFill="1" applyBorder="1" applyAlignment="1">
      <alignment horizontal="center" vertical="center"/>
    </xf>
    <xf numFmtId="0" fontId="47" fillId="24" borderId="21" xfId="0" applyFont="1" applyFill="1" applyBorder="1" applyAlignment="1">
      <alignment horizontal="center" vertical="center"/>
    </xf>
    <xf numFmtId="0" fontId="47" fillId="24" borderId="15" xfId="0" applyFont="1" applyFill="1" applyBorder="1" applyAlignment="1">
      <alignment horizontal="justify" vertical="center" wrapText="1"/>
    </xf>
    <xf numFmtId="0" fontId="47" fillId="24" borderId="14" xfId="0" applyFont="1" applyFill="1" applyBorder="1" applyAlignment="1">
      <alignment horizontal="center" vertical="center" wrapText="1"/>
    </xf>
    <xf numFmtId="0" fontId="47" fillId="24" borderId="3" xfId="0" applyFont="1" applyFill="1" applyBorder="1" applyAlignment="1">
      <alignment horizontal="center" vertical="center" wrapText="1"/>
    </xf>
    <xf numFmtId="0" fontId="47" fillId="24" borderId="3" xfId="0" applyFont="1" applyFill="1" applyBorder="1" applyAlignment="1">
      <alignment horizontal="center" vertical="center"/>
    </xf>
    <xf numFmtId="9" fontId="47" fillId="9" borderId="15" xfId="0" applyNumberFormat="1" applyFont="1" applyFill="1" applyBorder="1" applyAlignment="1">
      <alignment horizontal="center" vertical="center"/>
    </xf>
    <xf numFmtId="9" fontId="47" fillId="9" borderId="15" xfId="0" applyNumberFormat="1" applyFont="1" applyFill="1" applyBorder="1" applyAlignment="1">
      <alignment horizontal="center" vertical="center" wrapText="1"/>
    </xf>
    <xf numFmtId="0" fontId="47" fillId="24" borderId="14" xfId="0" applyFont="1" applyFill="1" applyBorder="1" applyAlignment="1">
      <alignment vertical="center" wrapText="1"/>
    </xf>
    <xf numFmtId="0" fontId="47" fillId="24" borderId="3" xfId="0" applyFont="1" applyFill="1" applyBorder="1" applyAlignment="1">
      <alignment vertical="center"/>
    </xf>
    <xf numFmtId="0" fontId="47" fillId="9" borderId="21" xfId="0" applyFont="1" applyFill="1" applyBorder="1" applyAlignment="1">
      <alignment horizontal="center" vertical="center" wrapText="1"/>
    </xf>
    <xf numFmtId="0" fontId="47" fillId="9" borderId="15" xfId="0" applyFont="1" applyFill="1" applyBorder="1" applyAlignment="1">
      <alignment horizontal="center" vertical="center"/>
    </xf>
    <xf numFmtId="0" fontId="47" fillId="24" borderId="15" xfId="0" applyFont="1" applyFill="1" applyBorder="1" applyAlignment="1">
      <alignment vertical="center" wrapText="1"/>
    </xf>
    <xf numFmtId="0" fontId="47" fillId="24" borderId="3" xfId="0" applyFont="1" applyFill="1" applyBorder="1" applyAlignment="1">
      <alignment vertical="center" wrapText="1"/>
    </xf>
    <xf numFmtId="0" fontId="54" fillId="24" borderId="6" xfId="0" applyFont="1" applyFill="1" applyBorder="1" applyAlignment="1">
      <alignment horizontal="center" vertical="center" wrapText="1"/>
    </xf>
    <xf numFmtId="0" fontId="54" fillId="9" borderId="7" xfId="0" applyFont="1" applyFill="1" applyBorder="1" applyAlignment="1">
      <alignment horizontal="center" vertical="center" wrapText="1"/>
    </xf>
    <xf numFmtId="0" fontId="49" fillId="9" borderId="14" xfId="0" applyFont="1" applyFill="1" applyBorder="1" applyAlignment="1">
      <alignment horizontal="center" vertical="center" wrapText="1"/>
    </xf>
    <xf numFmtId="0" fontId="35" fillId="0" borderId="21" xfId="0" applyFont="1" applyBorder="1" applyAlignment="1">
      <alignment wrapText="1"/>
    </xf>
    <xf numFmtId="0" fontId="35" fillId="0" borderId="0" xfId="0" applyFont="1" applyAlignment="1">
      <alignment wrapText="1"/>
    </xf>
    <xf numFmtId="0" fontId="57" fillId="33" borderId="22" xfId="0" applyFont="1" applyFill="1" applyBorder="1" applyAlignment="1">
      <alignment horizontal="center" vertical="center" wrapText="1"/>
    </xf>
    <xf numFmtId="0" fontId="57" fillId="24" borderId="6" xfId="0" applyFont="1" applyFill="1" applyBorder="1" applyAlignment="1">
      <alignment horizontal="center" vertical="center" wrapText="1"/>
    </xf>
    <xf numFmtId="0" fontId="57" fillId="32" borderId="22" xfId="0" applyFont="1" applyFill="1" applyBorder="1" applyAlignment="1">
      <alignment horizontal="center" vertical="center" wrapText="1"/>
    </xf>
    <xf numFmtId="0" fontId="57" fillId="9" borderId="4" xfId="0" applyFont="1" applyFill="1" applyBorder="1" applyAlignment="1">
      <alignment horizontal="center" vertical="center" wrapText="1"/>
    </xf>
    <xf numFmtId="0" fontId="69" fillId="0" borderId="15" xfId="0" applyFont="1" applyBorder="1" applyAlignment="1">
      <alignment horizontal="center" vertical="center" wrapText="1"/>
    </xf>
    <xf numFmtId="0" fontId="69" fillId="0" borderId="13" xfId="0" applyFont="1" applyBorder="1" applyAlignment="1">
      <alignment horizontal="center" vertical="center" wrapText="1"/>
    </xf>
    <xf numFmtId="0" fontId="61" fillId="0" borderId="11" xfId="0" applyFont="1" applyBorder="1" applyAlignment="1">
      <alignment horizontal="center" vertical="center"/>
    </xf>
    <xf numFmtId="0" fontId="69" fillId="0" borderId="13" xfId="0" applyFont="1" applyBorder="1" applyAlignment="1">
      <alignment horizontal="center" vertical="center"/>
    </xf>
    <xf numFmtId="0" fontId="70" fillId="9" borderId="15" xfId="0" applyFont="1" applyFill="1" applyBorder="1" applyAlignment="1">
      <alignment horizontal="center" vertical="center"/>
    </xf>
    <xf numFmtId="0" fontId="61" fillId="9" borderId="9" xfId="0" applyFont="1" applyFill="1" applyBorder="1" applyAlignment="1">
      <alignment horizontal="center" vertical="center" wrapText="1"/>
    </xf>
    <xf numFmtId="0" fontId="69" fillId="0" borderId="11" xfId="0" applyFont="1" applyBorder="1" applyAlignment="1">
      <alignment horizontal="center" vertical="center" wrapText="1"/>
    </xf>
    <xf numFmtId="0" fontId="61" fillId="0" borderId="11" xfId="0" applyFont="1" applyBorder="1" applyAlignment="1">
      <alignment horizontal="center" vertical="center" wrapText="1"/>
    </xf>
    <xf numFmtId="0" fontId="69" fillId="9" borderId="13" xfId="0" applyFont="1" applyFill="1" applyBorder="1" applyAlignment="1">
      <alignment horizontal="center" vertical="center"/>
    </xf>
    <xf numFmtId="0" fontId="61" fillId="0" borderId="13" xfId="0" applyFont="1" applyBorder="1" applyAlignment="1">
      <alignment horizontal="center" vertical="center" wrapText="1"/>
    </xf>
    <xf numFmtId="0" fontId="69" fillId="0" borderId="15" xfId="0" applyFont="1" applyBorder="1" applyAlignment="1">
      <alignment horizontal="center" vertical="center"/>
    </xf>
    <xf numFmtId="0" fontId="70" fillId="22" borderId="15" xfId="0" applyFont="1" applyFill="1" applyBorder="1" applyAlignment="1">
      <alignment horizontal="center" vertical="center" wrapText="1"/>
    </xf>
    <xf numFmtId="0" fontId="70" fillId="22" borderId="11" xfId="0" applyFont="1" applyFill="1" applyBorder="1" applyAlignment="1">
      <alignment horizontal="center" vertical="center" wrapText="1"/>
    </xf>
    <xf numFmtId="0" fontId="70" fillId="9" borderId="15" xfId="0" applyFont="1" applyFill="1" applyBorder="1" applyAlignment="1">
      <alignment horizontal="center" vertical="center" wrapText="1"/>
    </xf>
    <xf numFmtId="0" fontId="61" fillId="9" borderId="13" xfId="0" applyFont="1" applyFill="1" applyBorder="1" applyAlignment="1">
      <alignment horizontal="center" vertical="center" wrapText="1"/>
    </xf>
    <xf numFmtId="0" fontId="72" fillId="9" borderId="15" xfId="4" applyFont="1" applyFill="1" applyBorder="1" applyAlignment="1">
      <alignment horizontal="center" vertical="center" wrapText="1"/>
    </xf>
    <xf numFmtId="0" fontId="61" fillId="9" borderId="15" xfId="0" applyFont="1" applyFill="1" applyBorder="1" applyAlignment="1">
      <alignment horizontal="center" vertical="center" wrapText="1"/>
    </xf>
    <xf numFmtId="0" fontId="70" fillId="22" borderId="11" xfId="0" applyFont="1" applyFill="1" applyBorder="1" applyAlignment="1">
      <alignment horizontal="center" vertical="center"/>
    </xf>
    <xf numFmtId="0" fontId="69" fillId="22" borderId="11" xfId="0" applyFont="1" applyFill="1" applyBorder="1" applyAlignment="1">
      <alignment horizontal="center" vertical="center"/>
    </xf>
    <xf numFmtId="0" fontId="61" fillId="24" borderId="11" xfId="0" applyFont="1" applyFill="1" applyBorder="1" applyAlignment="1">
      <alignment horizontal="center" vertical="center" wrapText="1"/>
    </xf>
    <xf numFmtId="0" fontId="61" fillId="0" borderId="15" xfId="0" applyFont="1" applyBorder="1" applyAlignment="1">
      <alignment horizontal="center" vertical="center" wrapText="1"/>
    </xf>
    <xf numFmtId="0" fontId="70" fillId="22" borderId="8" xfId="0" applyFont="1" applyFill="1" applyBorder="1" applyAlignment="1">
      <alignment horizontal="center" vertical="center" wrapText="1"/>
    </xf>
    <xf numFmtId="0" fontId="61" fillId="0" borderId="21" xfId="0" applyFont="1" applyBorder="1" applyAlignment="1">
      <alignment horizontal="center" vertical="center"/>
    </xf>
    <xf numFmtId="0" fontId="61" fillId="0" borderId="22" xfId="0" applyFont="1" applyBorder="1" applyAlignment="1">
      <alignment horizontal="center" vertical="center"/>
    </xf>
    <xf numFmtId="0" fontId="61" fillId="0" borderId="15" xfId="0" applyFont="1" applyBorder="1" applyAlignment="1">
      <alignment horizontal="center" vertical="center"/>
    </xf>
    <xf numFmtId="0" fontId="61" fillId="2" borderId="11" xfId="0" applyFont="1" applyFill="1" applyBorder="1" applyAlignment="1">
      <alignment horizontal="center" vertical="center"/>
    </xf>
    <xf numFmtId="0" fontId="61" fillId="29" borderId="11" xfId="0" applyFont="1" applyFill="1" applyBorder="1" applyAlignment="1">
      <alignment horizontal="center" vertical="center"/>
    </xf>
    <xf numFmtId="0" fontId="61" fillId="0" borderId="13" xfId="0" applyFont="1" applyBorder="1" applyAlignment="1">
      <alignment horizontal="center" vertical="center"/>
    </xf>
    <xf numFmtId="0" fontId="70" fillId="30" borderId="15" xfId="0" applyFont="1" applyFill="1" applyBorder="1" applyAlignment="1">
      <alignment horizontal="center" vertical="center"/>
    </xf>
    <xf numFmtId="0" fontId="61" fillId="29" borderId="13" xfId="0" applyFont="1" applyFill="1" applyBorder="1" applyAlignment="1">
      <alignment horizontal="center" vertical="center"/>
    </xf>
    <xf numFmtId="0" fontId="69" fillId="0" borderId="4" xfId="0" applyFont="1" applyBorder="1" applyAlignment="1">
      <alignment horizontal="center" vertical="center" wrapText="1"/>
    </xf>
    <xf numFmtId="0" fontId="69" fillId="0" borderId="27" xfId="0" applyFont="1" applyBorder="1" applyAlignment="1">
      <alignment horizontal="center" vertical="center" wrapText="1"/>
    </xf>
    <xf numFmtId="0" fontId="70" fillId="22" borderId="5" xfId="0" applyFont="1" applyFill="1" applyBorder="1" applyAlignment="1">
      <alignment horizontal="center" vertical="center" wrapText="1"/>
    </xf>
    <xf numFmtId="0" fontId="70" fillId="22" borderId="0" xfId="0" applyFont="1" applyFill="1" applyAlignment="1">
      <alignment horizontal="center" vertical="center" wrapText="1"/>
    </xf>
    <xf numFmtId="0" fontId="70" fillId="22" borderId="27" xfId="0" applyFont="1" applyFill="1" applyBorder="1" applyAlignment="1">
      <alignment horizontal="center" vertical="center" wrapText="1"/>
    </xf>
    <xf numFmtId="0" fontId="61" fillId="0" borderId="31" xfId="0" applyFont="1" applyBorder="1" applyAlignment="1">
      <alignment horizontal="center" vertical="center"/>
    </xf>
    <xf numFmtId="0" fontId="61" fillId="0" borderId="28" xfId="0" applyFont="1" applyBorder="1" applyAlignment="1">
      <alignment horizontal="center" vertical="center"/>
    </xf>
    <xf numFmtId="0" fontId="61" fillId="0" borderId="0" xfId="0" applyFont="1" applyAlignment="1">
      <alignment horizontal="center" vertical="center"/>
    </xf>
    <xf numFmtId="0" fontId="61" fillId="0" borderId="5"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5" xfId="0" applyFont="1" applyBorder="1" applyAlignment="1">
      <alignment horizontal="center" vertical="center"/>
    </xf>
    <xf numFmtId="0" fontId="61" fillId="2" borderId="5" xfId="0" applyFont="1" applyFill="1" applyBorder="1" applyAlignment="1">
      <alignment horizontal="center" vertical="center"/>
    </xf>
    <xf numFmtId="0" fontId="61" fillId="29" borderId="5" xfId="0" applyFont="1" applyFill="1" applyBorder="1" applyAlignment="1">
      <alignment horizontal="center" vertical="center"/>
    </xf>
    <xf numFmtId="0" fontId="61" fillId="0" borderId="12" xfId="0" applyFont="1" applyBorder="1" applyAlignment="1">
      <alignment horizontal="center" vertical="center"/>
    </xf>
    <xf numFmtId="0" fontId="70" fillId="30" borderId="12" xfId="0" applyFont="1" applyFill="1" applyBorder="1" applyAlignment="1">
      <alignment horizontal="center" vertical="center"/>
    </xf>
    <xf numFmtId="0" fontId="61" fillId="22" borderId="12" xfId="0" applyFont="1" applyFill="1" applyBorder="1" applyAlignment="1">
      <alignment horizontal="center" vertical="center" wrapText="1"/>
    </xf>
    <xf numFmtId="0" fontId="61" fillId="0" borderId="4" xfId="0" applyFont="1" applyBorder="1" applyAlignment="1">
      <alignment horizontal="center" vertical="center" wrapText="1"/>
    </xf>
    <xf numFmtId="0" fontId="61" fillId="29" borderId="12" xfId="0" applyFont="1" applyFill="1" applyBorder="1" applyAlignment="1">
      <alignment horizontal="center" vertical="center"/>
    </xf>
    <xf numFmtId="0" fontId="61" fillId="22" borderId="12" xfId="0" applyFont="1" applyFill="1" applyBorder="1" applyAlignment="1">
      <alignment horizontal="center" vertical="center"/>
    </xf>
    <xf numFmtId="0" fontId="69" fillId="0" borderId="22" xfId="0" applyFont="1" applyBorder="1" applyAlignment="1">
      <alignment horizontal="center" vertical="center" wrapText="1"/>
    </xf>
    <xf numFmtId="0" fontId="69" fillId="0" borderId="21" xfId="0" applyFont="1" applyBorder="1" applyAlignment="1">
      <alignment horizontal="center" vertical="center" wrapText="1"/>
    </xf>
    <xf numFmtId="0" fontId="61" fillId="0" borderId="10" xfId="0" applyFont="1" applyBorder="1" applyAlignment="1">
      <alignment horizontal="center" vertical="center"/>
    </xf>
    <xf numFmtId="0" fontId="69" fillId="0" borderId="21" xfId="0" applyFont="1" applyBorder="1" applyAlignment="1">
      <alignment horizontal="center" vertical="center"/>
    </xf>
    <xf numFmtId="0" fontId="69" fillId="9" borderId="8" xfId="0" applyFont="1" applyFill="1" applyBorder="1" applyAlignment="1">
      <alignment horizontal="center" vertical="center" wrapText="1"/>
    </xf>
    <xf numFmtId="0" fontId="69" fillId="23" borderId="13" xfId="0" applyFont="1" applyFill="1" applyBorder="1" applyAlignment="1">
      <alignment horizontal="center" vertical="center"/>
    </xf>
    <xf numFmtId="0" fontId="70" fillId="9" borderId="13" xfId="0" applyFont="1" applyFill="1" applyBorder="1" applyAlignment="1">
      <alignment horizontal="center" vertical="center" wrapText="1"/>
    </xf>
    <xf numFmtId="0" fontId="70" fillId="0" borderId="13" xfId="0" applyFont="1" applyBorder="1" applyAlignment="1">
      <alignment horizontal="center" vertical="center" wrapText="1"/>
    </xf>
    <xf numFmtId="0" fontId="70" fillId="23" borderId="13" xfId="0" applyFont="1" applyFill="1" applyBorder="1" applyAlignment="1">
      <alignment horizontal="center" vertical="center" wrapText="1"/>
    </xf>
    <xf numFmtId="0" fontId="69" fillId="9" borderId="15" xfId="0" applyFont="1" applyFill="1" applyBorder="1" applyAlignment="1">
      <alignment horizontal="center" vertical="center" wrapText="1"/>
    </xf>
    <xf numFmtId="0" fontId="69" fillId="9" borderId="13" xfId="0" applyFont="1" applyFill="1" applyBorder="1" applyAlignment="1">
      <alignment horizontal="center" vertical="center" wrapText="1"/>
    </xf>
    <xf numFmtId="0" fontId="72" fillId="0" borderId="15" xfId="4" applyFont="1" applyBorder="1" applyAlignment="1">
      <alignment horizontal="center" vertical="center" wrapText="1"/>
    </xf>
    <xf numFmtId="0" fontId="70" fillId="0" borderId="15" xfId="0" applyFont="1" applyBorder="1" applyAlignment="1">
      <alignment horizontal="center" vertical="center" wrapText="1"/>
    </xf>
    <xf numFmtId="0" fontId="70" fillId="0" borderId="11" xfId="0" applyFont="1" applyBorder="1" applyAlignment="1">
      <alignment horizontal="center" vertical="center"/>
    </xf>
    <xf numFmtId="0" fontId="70" fillId="0" borderId="11" xfId="0" applyFont="1" applyBorder="1" applyAlignment="1">
      <alignment horizontal="center" vertical="center" wrapText="1"/>
    </xf>
    <xf numFmtId="0" fontId="61" fillId="9" borderId="11" xfId="0" applyFont="1" applyFill="1" applyBorder="1" applyAlignment="1">
      <alignment horizontal="center" vertical="center" wrapText="1"/>
    </xf>
    <xf numFmtId="0" fontId="61" fillId="9" borderId="0" xfId="0" applyFont="1" applyFill="1" applyAlignment="1">
      <alignment horizontal="center" vertical="center" wrapText="1"/>
    </xf>
    <xf numFmtId="0" fontId="61" fillId="0" borderId="0" xfId="0" applyFont="1" applyAlignment="1">
      <alignment horizontal="center" vertical="center" wrapText="1"/>
    </xf>
    <xf numFmtId="0" fontId="69" fillId="9" borderId="15" xfId="0" applyFont="1" applyFill="1" applyBorder="1" applyAlignment="1">
      <alignment horizontal="center" vertical="center"/>
    </xf>
    <xf numFmtId="0" fontId="69" fillId="0" borderId="11" xfId="0" applyFont="1" applyBorder="1" applyAlignment="1">
      <alignment horizontal="center" vertical="center"/>
    </xf>
    <xf numFmtId="0" fontId="69" fillId="0" borderId="25" xfId="0" applyFont="1" applyBorder="1" applyAlignment="1">
      <alignment horizontal="center" vertical="center" wrapText="1"/>
    </xf>
    <xf numFmtId="0" fontId="61" fillId="0" borderId="8" xfId="0" applyFont="1" applyBorder="1" applyAlignment="1">
      <alignment horizontal="center" vertical="center"/>
    </xf>
    <xf numFmtId="0" fontId="61" fillId="9" borderId="8" xfId="0" applyFont="1" applyFill="1" applyBorder="1" applyAlignment="1">
      <alignment horizontal="center" vertical="center" wrapText="1"/>
    </xf>
    <xf numFmtId="0" fontId="61" fillId="0" borderId="8" xfId="0" applyFont="1" applyBorder="1" applyAlignment="1">
      <alignment horizontal="center" vertical="center" wrapText="1"/>
    </xf>
    <xf numFmtId="0" fontId="61" fillId="9" borderId="13" xfId="0" applyFont="1" applyFill="1" applyBorder="1" applyAlignment="1">
      <alignment horizontal="center" vertical="center"/>
    </xf>
    <xf numFmtId="0" fontId="61" fillId="23" borderId="15" xfId="0" applyFont="1" applyFill="1" applyBorder="1" applyAlignment="1">
      <alignment horizontal="center" vertical="center"/>
    </xf>
    <xf numFmtId="0" fontId="61" fillId="9" borderId="15" xfId="0" applyFont="1" applyFill="1" applyBorder="1" applyAlignment="1">
      <alignment horizontal="center" vertical="center"/>
    </xf>
    <xf numFmtId="0" fontId="69" fillId="22" borderId="15" xfId="0" applyFont="1" applyFill="1" applyBorder="1" applyAlignment="1">
      <alignment horizontal="center" vertical="center"/>
    </xf>
    <xf numFmtId="0" fontId="70" fillId="22" borderId="15" xfId="0" applyFont="1" applyFill="1" applyBorder="1" applyAlignment="1">
      <alignment horizontal="center" vertical="center"/>
    </xf>
    <xf numFmtId="0" fontId="70" fillId="9" borderId="14" xfId="0" applyFont="1" applyFill="1" applyBorder="1" applyAlignment="1">
      <alignment horizontal="center" vertical="center" wrapText="1"/>
    </xf>
    <xf numFmtId="0" fontId="69" fillId="0" borderId="12" xfId="0" applyFont="1" applyBorder="1" applyAlignment="1">
      <alignment horizontal="center" vertical="center" wrapText="1"/>
    </xf>
    <xf numFmtId="0" fontId="69" fillId="0" borderId="14" xfId="0" applyFont="1" applyBorder="1" applyAlignment="1">
      <alignment horizontal="center" vertical="center" wrapText="1"/>
    </xf>
    <xf numFmtId="0" fontId="70" fillId="9" borderId="14" xfId="0" applyFont="1" applyFill="1" applyBorder="1" applyAlignment="1">
      <alignment horizontal="center" vertical="center"/>
    </xf>
    <xf numFmtId="0" fontId="70" fillId="9" borderId="1" xfId="0" applyFont="1" applyFill="1" applyBorder="1" applyAlignment="1">
      <alignment horizontal="center" vertical="center" wrapText="1"/>
    </xf>
    <xf numFmtId="0" fontId="61" fillId="0" borderId="3" xfId="0" applyFont="1" applyBorder="1" applyAlignment="1">
      <alignment horizontal="center" vertical="center"/>
    </xf>
    <xf numFmtId="0" fontId="69" fillId="0" borderId="12" xfId="0" applyFont="1" applyBorder="1" applyAlignment="1">
      <alignment horizontal="center" vertical="center"/>
    </xf>
    <xf numFmtId="0" fontId="61" fillId="0" borderId="3" xfId="0" applyFont="1" applyBorder="1" applyAlignment="1">
      <alignment horizontal="center" vertical="center" wrapText="1"/>
    </xf>
    <xf numFmtId="0" fontId="69" fillId="9" borderId="12" xfId="0" applyFont="1" applyFill="1" applyBorder="1" applyAlignment="1">
      <alignment horizontal="center" vertical="center"/>
    </xf>
    <xf numFmtId="0" fontId="61" fillId="30" borderId="13" xfId="0" applyFont="1" applyFill="1" applyBorder="1" applyAlignment="1">
      <alignment horizontal="center" vertical="center"/>
    </xf>
    <xf numFmtId="0" fontId="69" fillId="0" borderId="8" xfId="0" applyFont="1" applyBorder="1" applyAlignment="1">
      <alignment horizontal="center" vertical="center" wrapText="1"/>
    </xf>
    <xf numFmtId="0" fontId="70" fillId="9" borderId="13" xfId="0" applyFont="1" applyFill="1" applyBorder="1" applyAlignment="1">
      <alignment horizontal="center" vertical="center"/>
    </xf>
    <xf numFmtId="0" fontId="61" fillId="22" borderId="9" xfId="0" applyFont="1" applyFill="1" applyBorder="1" applyAlignment="1">
      <alignment horizontal="center" vertical="center" wrapText="1"/>
    </xf>
    <xf numFmtId="0" fontId="61" fillId="0" borderId="22" xfId="0" applyFont="1" applyBorder="1" applyAlignment="1">
      <alignment horizontal="center" vertical="center" wrapText="1"/>
    </xf>
    <xf numFmtId="0" fontId="61" fillId="22" borderId="11" xfId="0" applyFont="1" applyFill="1" applyBorder="1" applyAlignment="1">
      <alignment horizontal="center" vertical="center" wrapText="1"/>
    </xf>
    <xf numFmtId="0" fontId="61" fillId="0" borderId="9" xfId="0" applyFont="1" applyBorder="1" applyAlignment="1">
      <alignment horizontal="center" vertical="center" wrapText="1"/>
    </xf>
    <xf numFmtId="0" fontId="61" fillId="31" borderId="11" xfId="0" applyFont="1" applyFill="1" applyBorder="1" applyAlignment="1">
      <alignment horizontal="center" vertical="center"/>
    </xf>
    <xf numFmtId="0" fontId="74" fillId="0" borderId="15" xfId="0" applyFont="1" applyBorder="1" applyAlignment="1">
      <alignment horizontal="center" vertical="center"/>
    </xf>
    <xf numFmtId="0" fontId="69" fillId="0" borderId="0" xfId="0" applyFont="1" applyAlignment="1">
      <alignment horizontal="center" vertical="center" wrapText="1"/>
    </xf>
    <xf numFmtId="0" fontId="61" fillId="23" borderId="21" xfId="0" applyFont="1" applyFill="1" applyBorder="1" applyAlignment="1">
      <alignment horizontal="center" vertical="center" wrapText="1"/>
    </xf>
    <xf numFmtId="0" fontId="61" fillId="0" borderId="3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6" xfId="0" applyFont="1" applyBorder="1" applyAlignment="1">
      <alignment horizontal="center" vertical="center" wrapText="1"/>
    </xf>
    <xf numFmtId="0" fontId="61" fillId="0" borderId="26" xfId="0" applyFont="1" applyBorder="1" applyAlignment="1">
      <alignment horizontal="center" vertical="center"/>
    </xf>
    <xf numFmtId="0" fontId="63" fillId="25" borderId="9" xfId="0" applyFont="1" applyFill="1" applyBorder="1" applyAlignment="1" applyProtection="1">
      <alignment horizontal="center" vertical="center"/>
      <protection locked="0"/>
    </xf>
    <xf numFmtId="0" fontId="63" fillId="25" borderId="10" xfId="0" applyFont="1" applyFill="1" applyBorder="1" applyAlignment="1" applyProtection="1">
      <alignment horizontal="center" vertical="center"/>
      <protection locked="0"/>
    </xf>
    <xf numFmtId="0" fontId="63" fillId="25" borderId="11" xfId="0" applyFont="1" applyFill="1" applyBorder="1" applyAlignment="1" applyProtection="1">
      <alignment horizontal="center" vertical="center"/>
      <protection locked="0"/>
    </xf>
    <xf numFmtId="0" fontId="63" fillId="7" borderId="15"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protection locked="0"/>
    </xf>
    <xf numFmtId="0" fontId="63" fillId="2"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protection locked="0"/>
    </xf>
    <xf numFmtId="0" fontId="63" fillId="3" borderId="1"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protection locked="0"/>
    </xf>
    <xf numFmtId="0" fontId="63" fillId="3" borderId="6" xfId="0"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protection locked="0"/>
    </xf>
    <xf numFmtId="0" fontId="63" fillId="7" borderId="21" xfId="0" applyFont="1" applyFill="1" applyBorder="1" applyAlignment="1" applyProtection="1">
      <alignment horizontal="center" vertical="center" wrapText="1"/>
      <protection locked="0"/>
    </xf>
    <xf numFmtId="0" fontId="63" fillId="4" borderId="9" xfId="0" applyFont="1" applyFill="1" applyBorder="1" applyAlignment="1" applyProtection="1">
      <alignment horizontal="center" vertical="center"/>
      <protection locked="0"/>
    </xf>
    <xf numFmtId="0" fontId="63" fillId="4" borderId="10" xfId="0" applyFont="1" applyFill="1" applyBorder="1" applyAlignment="1" applyProtection="1">
      <alignment horizontal="center" vertical="center"/>
      <protection locked="0"/>
    </xf>
    <xf numFmtId="0" fontId="44" fillId="0" borderId="0" xfId="0" applyFont="1" applyAlignment="1">
      <alignment horizontal="center" vertical="center"/>
    </xf>
    <xf numFmtId="0" fontId="44" fillId="0" borderId="5"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55" fillId="0" borderId="14"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63" fillId="5" borderId="1"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0" fontId="63" fillId="5" borderId="7" xfId="0" applyFont="1" applyFill="1" applyBorder="1" applyAlignment="1" applyProtection="1">
      <alignment horizontal="center" vertical="center" wrapText="1"/>
      <protection locked="0"/>
    </xf>
    <xf numFmtId="0" fontId="63" fillId="6" borderId="9" xfId="0" applyFont="1" applyFill="1" applyBorder="1" applyAlignment="1" applyProtection="1">
      <alignment horizontal="center" vertical="center" wrapText="1"/>
      <protection locked="0"/>
    </xf>
    <xf numFmtId="0" fontId="63" fillId="6" borderId="10" xfId="0" applyFont="1" applyFill="1" applyBorder="1" applyAlignment="1" applyProtection="1">
      <alignment horizontal="center" vertical="center" wrapText="1"/>
      <protection locked="0"/>
    </xf>
    <xf numFmtId="0" fontId="63" fillId="6" borderId="11" xfId="0" applyFont="1" applyFill="1" applyBorder="1" applyAlignment="1" applyProtection="1">
      <alignment horizontal="center" vertical="center" wrapText="1"/>
      <protection locked="0"/>
    </xf>
    <xf numFmtId="0" fontId="63" fillId="25" borderId="15" xfId="0" applyFont="1" applyFill="1" applyBorder="1" applyAlignment="1" applyProtection="1">
      <alignment horizontal="center" vertical="center"/>
      <protection locked="0"/>
    </xf>
    <xf numFmtId="0" fontId="18" fillId="4" borderId="9"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46" fillId="28" borderId="14" xfId="0" applyFont="1" applyFill="1" applyBorder="1" applyAlignment="1" applyProtection="1">
      <alignment horizontal="center" vertical="center" wrapText="1"/>
      <protection locked="0"/>
    </xf>
    <xf numFmtId="0" fontId="46" fillId="28" borderId="13" xfId="0" applyFont="1" applyFill="1" applyBorder="1" applyAlignment="1" applyProtection="1">
      <alignment horizontal="center" vertical="center" wrapText="1"/>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0" xfId="0" applyFont="1" applyAlignment="1">
      <alignment horizontal="center" vertical="center"/>
    </xf>
    <xf numFmtId="0" fontId="28" fillId="0" borderId="5" xfId="0" applyFont="1" applyBorder="1" applyAlignment="1">
      <alignment horizontal="center"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17" fillId="2" borderId="1" xfId="0" applyFont="1" applyFill="1" applyBorder="1" applyAlignment="1" applyProtection="1">
      <alignment horizontal="center" vertical="center"/>
      <protection locked="0"/>
    </xf>
    <xf numFmtId="0" fontId="17" fillId="2" borderId="2" xfId="0"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protection locked="0"/>
    </xf>
    <xf numFmtId="0" fontId="17" fillId="2" borderId="8" xfId="0" applyFont="1" applyFill="1" applyBorder="1" applyAlignment="1" applyProtection="1">
      <alignment horizontal="center" vertical="center"/>
      <protection locked="0"/>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0" fontId="17" fillId="3" borderId="0" xfId="0" applyFont="1" applyFill="1" applyAlignment="1">
      <alignment horizontal="center" vertical="center"/>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2" fillId="6" borderId="14" xfId="0" applyFont="1" applyFill="1" applyBorder="1" applyAlignment="1" applyProtection="1">
      <alignment horizontal="center" vertical="center" wrapText="1"/>
      <protection locked="0"/>
    </xf>
    <xf numFmtId="0" fontId="22" fillId="6" borderId="13" xfId="0" applyFont="1" applyFill="1" applyBorder="1" applyAlignment="1" applyProtection="1">
      <alignment horizontal="center" vertical="center" wrapText="1"/>
      <protection locked="0"/>
    </xf>
    <xf numFmtId="0" fontId="21" fillId="6" borderId="1" xfId="0" applyFont="1" applyFill="1" applyBorder="1" applyAlignment="1" applyProtection="1">
      <alignment horizontal="center" vertical="center" wrapText="1"/>
      <protection locked="0"/>
    </xf>
    <xf numFmtId="0" fontId="21" fillId="6" borderId="2" xfId="0" applyFont="1" applyFill="1" applyBorder="1" applyAlignment="1" applyProtection="1">
      <alignment horizontal="center" vertical="center" wrapText="1"/>
      <protection locked="0"/>
    </xf>
    <xf numFmtId="0" fontId="21" fillId="6" borderId="3" xfId="0" applyFont="1" applyFill="1" applyBorder="1" applyAlignment="1" applyProtection="1">
      <alignment horizontal="center" vertical="center" wrapText="1"/>
      <protection locked="0"/>
    </xf>
    <xf numFmtId="0" fontId="21" fillId="6" borderId="6" xfId="0" applyFont="1" applyFill="1" applyBorder="1" applyAlignment="1" applyProtection="1">
      <alignment horizontal="center" vertical="center" wrapText="1"/>
      <protection locked="0"/>
    </xf>
    <xf numFmtId="0" fontId="21" fillId="6" borderId="7" xfId="0" applyFont="1" applyFill="1" applyBorder="1" applyAlignment="1" applyProtection="1">
      <alignment horizontal="center" vertical="center" wrapText="1"/>
      <protection locked="0"/>
    </xf>
    <xf numFmtId="0" fontId="21" fillId="6"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protection locked="0"/>
    </xf>
    <xf numFmtId="0" fontId="2" fillId="4" borderId="10"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wrapText="1"/>
      <protection locked="0"/>
    </xf>
    <xf numFmtId="0" fontId="3" fillId="10" borderId="3" xfId="0" applyFont="1" applyFill="1" applyBorder="1" applyAlignment="1" applyProtection="1">
      <alignment horizontal="center" vertical="center" wrapText="1"/>
      <protection locked="0"/>
    </xf>
    <xf numFmtId="0" fontId="3" fillId="10" borderId="6" xfId="0" applyFont="1" applyFill="1" applyBorder="1" applyAlignment="1" applyProtection="1">
      <alignment horizontal="center" vertical="center" wrapText="1"/>
      <protection locked="0"/>
    </xf>
    <xf numFmtId="0" fontId="3" fillId="10" borderId="8" xfId="0" applyFont="1" applyFill="1" applyBorder="1" applyAlignment="1" applyProtection="1">
      <alignment horizontal="center" vertical="center" wrapText="1"/>
      <protection locked="0"/>
    </xf>
    <xf numFmtId="0" fontId="19" fillId="12" borderId="9" xfId="0" applyFont="1" applyFill="1" applyBorder="1" applyAlignment="1" applyProtection="1">
      <alignment horizontal="center" vertical="center" wrapText="1"/>
      <protection locked="0"/>
    </xf>
    <xf numFmtId="0" fontId="19" fillId="12" borderId="10" xfId="0" applyFont="1" applyFill="1" applyBorder="1" applyAlignment="1" applyProtection="1">
      <alignment horizontal="center" vertical="center" wrapText="1"/>
      <protection locked="0"/>
    </xf>
    <xf numFmtId="0" fontId="19" fillId="12" borderId="11" xfId="0" applyFont="1" applyFill="1" applyBorder="1" applyAlignment="1" applyProtection="1">
      <alignment horizontal="center" vertical="center" wrapText="1"/>
      <protection locked="0"/>
    </xf>
    <xf numFmtId="0" fontId="18" fillId="12" borderId="1" xfId="0" applyFont="1" applyFill="1" applyBorder="1" applyAlignment="1" applyProtection="1">
      <alignment horizontal="center" vertical="center" wrapText="1"/>
      <protection locked="0"/>
    </xf>
    <xf numFmtId="0" fontId="18" fillId="12" borderId="3" xfId="0" applyFont="1" applyFill="1" applyBorder="1" applyAlignment="1" applyProtection="1">
      <alignment horizontal="center" vertical="center" wrapText="1"/>
      <protection locked="0"/>
    </xf>
    <xf numFmtId="0" fontId="18" fillId="12" borderId="6" xfId="0" applyFont="1" applyFill="1" applyBorder="1" applyAlignment="1" applyProtection="1">
      <alignment horizontal="center" vertical="center" wrapText="1"/>
      <protection locked="0"/>
    </xf>
    <xf numFmtId="0" fontId="18" fillId="12" borderId="8" xfId="0" applyFont="1" applyFill="1" applyBorder="1" applyAlignment="1" applyProtection="1">
      <alignment horizontal="center" vertical="center" wrapText="1"/>
      <protection locked="0"/>
    </xf>
    <xf numFmtId="0" fontId="23" fillId="14" borderId="9"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8" fillId="5" borderId="15" xfId="0" applyFont="1" applyFill="1" applyBorder="1" applyAlignment="1" applyProtection="1">
      <alignment horizontal="center" vertical="center" wrapText="1"/>
      <protection locked="0"/>
    </xf>
    <xf numFmtId="0" fontId="19" fillId="12" borderId="15" xfId="0" applyFont="1" applyFill="1" applyBorder="1" applyAlignment="1" applyProtection="1">
      <alignment horizontal="center" vertical="center" wrapText="1"/>
      <protection locked="0"/>
    </xf>
    <xf numFmtId="0" fontId="18" fillId="18" borderId="15" xfId="0" applyFont="1" applyFill="1" applyBorder="1" applyAlignment="1" applyProtection="1">
      <alignment horizontal="center" vertical="center" wrapText="1"/>
      <protection locked="0"/>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18" fillId="7" borderId="15" xfId="0" applyFont="1" applyFill="1" applyBorder="1" applyAlignment="1" applyProtection="1">
      <alignment horizontal="center" vertical="center" wrapText="1"/>
      <protection locked="0"/>
    </xf>
    <xf numFmtId="0" fontId="18" fillId="7" borderId="15" xfId="0" applyFont="1" applyFill="1" applyBorder="1" applyAlignment="1" applyProtection="1">
      <alignment horizontal="center" vertical="center"/>
      <protection locked="0"/>
    </xf>
    <xf numFmtId="0" fontId="23" fillId="14" borderId="15" xfId="0" applyFont="1" applyFill="1" applyBorder="1" applyAlignment="1" applyProtection="1">
      <alignment horizontal="center" vertical="center" wrapText="1"/>
      <protection locked="0"/>
    </xf>
    <xf numFmtId="0" fontId="17" fillId="2" borderId="15" xfId="0" applyFont="1" applyFill="1" applyBorder="1" applyAlignment="1" applyProtection="1">
      <alignment horizontal="center" vertical="center"/>
      <protection locked="0"/>
    </xf>
    <xf numFmtId="0" fontId="17" fillId="3" borderId="15" xfId="0" applyFont="1" applyFill="1" applyBorder="1" applyAlignment="1">
      <alignment horizontal="center" vertical="center"/>
    </xf>
    <xf numFmtId="0" fontId="20" fillId="13" borderId="15" xfId="0" applyFont="1" applyFill="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wrapText="1"/>
      <protection locked="0"/>
    </xf>
    <xf numFmtId="0" fontId="22" fillId="6" borderId="15" xfId="0" applyFont="1" applyFill="1" applyBorder="1" applyAlignment="1" applyProtection="1">
      <alignment horizontal="center" vertical="center" wrapText="1"/>
      <protection locked="0"/>
    </xf>
    <xf numFmtId="0" fontId="47" fillId="0" borderId="15"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3" fillId="9" borderId="0" xfId="0" applyFont="1" applyFill="1" applyAlignment="1">
      <alignment horizontal="center"/>
    </xf>
    <xf numFmtId="0" fontId="30" fillId="9" borderId="0" xfId="0" applyFont="1" applyFill="1" applyAlignment="1">
      <alignment horizontal="left" vertical="center" wrapText="1"/>
    </xf>
    <xf numFmtId="0" fontId="3" fillId="9" borderId="0" xfId="0" applyFont="1" applyFill="1" applyAlignment="1">
      <alignment horizontal="left" vertical="center" wrapText="1"/>
    </xf>
    <xf numFmtId="0" fontId="2" fillId="15" borderId="9" xfId="0" applyFont="1" applyFill="1" applyBorder="1" applyAlignment="1">
      <alignment horizontal="center" vertical="center"/>
    </xf>
    <xf numFmtId="0" fontId="2" fillId="15" borderId="11" xfId="0" applyFont="1" applyFill="1" applyBorder="1" applyAlignment="1">
      <alignment horizontal="center" vertical="center"/>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2" fillId="15" borderId="11" xfId="0" applyFont="1" applyFill="1" applyBorder="1" applyAlignment="1">
      <alignment horizontal="center" vertical="center" wrapText="1"/>
    </xf>
    <xf numFmtId="0" fontId="2" fillId="15" borderId="10" xfId="0" applyFont="1" applyFill="1" applyBorder="1" applyAlignment="1">
      <alignment horizontal="center" vertical="center"/>
    </xf>
    <xf numFmtId="0" fontId="2" fillId="15" borderId="15" xfId="0" applyFont="1" applyFill="1" applyBorder="1" applyAlignment="1">
      <alignment horizontal="center" vertical="center"/>
    </xf>
    <xf numFmtId="0" fontId="2" fillId="15" borderId="15" xfId="0" applyFont="1" applyFill="1" applyBorder="1" applyAlignment="1">
      <alignment horizontal="center" vertical="center" wrapText="1"/>
    </xf>
    <xf numFmtId="0" fontId="2" fillId="15" borderId="7" xfId="0" applyFont="1" applyFill="1" applyBorder="1" applyAlignment="1">
      <alignment horizontal="center" vertical="center"/>
    </xf>
    <xf numFmtId="0" fontId="1" fillId="0" borderId="15" xfId="0" applyFont="1" applyBorder="1" applyAlignment="1">
      <alignment horizontal="center" vertical="center" wrapText="1"/>
    </xf>
    <xf numFmtId="0" fontId="75" fillId="9" borderId="15" xfId="0" applyFont="1" applyFill="1" applyBorder="1" applyAlignment="1">
      <alignment horizontal="center" vertical="center" wrapText="1"/>
    </xf>
    <xf numFmtId="0" fontId="53" fillId="0" borderId="13" xfId="0" applyFont="1" applyBorder="1" applyAlignment="1">
      <alignment horizontal="justify" vertical="center" wrapText="1"/>
    </xf>
    <xf numFmtId="0" fontId="77" fillId="9" borderId="21" xfId="0" applyFont="1" applyFill="1" applyBorder="1" applyAlignment="1">
      <alignment horizontal="center" vertical="center" wrapText="1"/>
    </xf>
    <xf numFmtId="0" fontId="78" fillId="0" borderId="21" xfId="0" applyFont="1" applyBorder="1" applyAlignment="1">
      <alignment horizontal="left" vertical="center" wrapText="1"/>
    </xf>
    <xf numFmtId="0" fontId="78" fillId="0" borderId="23" xfId="0" applyFont="1" applyBorder="1" applyAlignment="1">
      <alignment horizontal="left" vertical="center" wrapText="1"/>
    </xf>
    <xf numFmtId="0" fontId="78" fillId="0" borderId="23" xfId="0" applyFont="1" applyBorder="1" applyAlignment="1">
      <alignment vertical="center" wrapText="1"/>
    </xf>
    <xf numFmtId="0" fontId="77" fillId="9" borderId="21" xfId="0" applyFont="1" applyFill="1" applyBorder="1" applyAlignment="1" applyProtection="1">
      <alignment horizontal="justify" vertical="center"/>
      <protection hidden="1"/>
    </xf>
    <xf numFmtId="0" fontId="77" fillId="9" borderId="21" xfId="0" applyFont="1" applyFill="1" applyBorder="1" applyAlignment="1" applyProtection="1">
      <alignment horizontal="justify" vertical="center" wrapText="1"/>
      <protection locked="0"/>
    </xf>
    <xf numFmtId="0" fontId="77" fillId="0" borderId="21" xfId="0" applyFont="1" applyBorder="1" applyAlignment="1" applyProtection="1">
      <alignment horizontal="center" vertical="center" wrapText="1"/>
      <protection hidden="1"/>
    </xf>
    <xf numFmtId="9" fontId="77" fillId="0" borderId="21" xfId="2" applyFont="1" applyBorder="1" applyAlignment="1">
      <alignment horizontal="center" vertical="center" wrapText="1"/>
    </xf>
    <xf numFmtId="0" fontId="77" fillId="0" borderId="21" xfId="0" applyFont="1" applyBorder="1" applyAlignment="1">
      <alignment horizontal="center" vertical="center" wrapText="1"/>
    </xf>
    <xf numFmtId="0" fontId="80" fillId="0" borderId="21" xfId="0" applyFont="1" applyBorder="1" applyAlignment="1">
      <alignment horizontal="center" vertical="center" wrapText="1"/>
    </xf>
    <xf numFmtId="0" fontId="77" fillId="0" borderId="21" xfId="0" applyFont="1" applyBorder="1" applyAlignment="1" applyProtection="1">
      <alignment horizontal="center" vertical="center" wrapText="1"/>
      <protection locked="0"/>
    </xf>
    <xf numFmtId="9" fontId="77" fillId="0" borderId="21" xfId="2" applyFont="1" applyFill="1" applyBorder="1" applyAlignment="1" applyProtection="1">
      <alignment horizontal="center" vertical="center" wrapText="1"/>
      <protection locked="0"/>
    </xf>
    <xf numFmtId="9" fontId="77" fillId="0" borderId="21" xfId="0" applyNumberFormat="1" applyFont="1" applyBorder="1" applyAlignment="1">
      <alignment horizontal="center" vertical="center"/>
    </xf>
    <xf numFmtId="9" fontId="77" fillId="0" borderId="21" xfId="2" applyFont="1" applyBorder="1" applyAlignment="1">
      <alignment horizontal="center" vertical="center"/>
    </xf>
    <xf numFmtId="0" fontId="77" fillId="0" borderId="21" xfId="0" applyFont="1" applyBorder="1" applyAlignment="1">
      <alignment horizontal="center" vertical="center"/>
    </xf>
    <xf numFmtId="0" fontId="36" fillId="9" borderId="21" xfId="0" applyFont="1" applyFill="1" applyBorder="1" applyAlignment="1">
      <alignment horizontal="center" vertical="center" wrapText="1"/>
    </xf>
    <xf numFmtId="0" fontId="77" fillId="9" borderId="21" xfId="0" applyFont="1" applyFill="1" applyBorder="1" applyAlignment="1">
      <alignment horizontal="justify" vertical="center" wrapText="1"/>
    </xf>
    <xf numFmtId="0" fontId="78" fillId="0" borderId="22" xfId="0" applyFont="1" applyBorder="1" applyAlignment="1">
      <alignment horizontal="left" vertical="center" wrapText="1"/>
    </xf>
    <xf numFmtId="0" fontId="80" fillId="0" borderId="21" xfId="0" applyFont="1" applyBorder="1" applyAlignment="1">
      <alignment vertical="center" wrapText="1"/>
    </xf>
    <xf numFmtId="0" fontId="77" fillId="9" borderId="26" xfId="0" applyFont="1" applyFill="1" applyBorder="1" applyAlignment="1" applyProtection="1">
      <alignment horizontal="justify" vertical="center"/>
      <protection hidden="1"/>
    </xf>
    <xf numFmtId="0" fontId="78" fillId="0" borderId="21" xfId="3" applyFont="1" applyBorder="1" applyAlignment="1" applyProtection="1">
      <alignment horizontal="left" vertical="center" wrapText="1"/>
      <protection locked="0"/>
    </xf>
    <xf numFmtId="0" fontId="53" fillId="0" borderId="21" xfId="0" applyFont="1" applyBorder="1" applyAlignment="1">
      <alignment horizontal="center" vertical="center" wrapText="1"/>
    </xf>
    <xf numFmtId="9" fontId="77" fillId="9" borderId="21" xfId="2" applyFont="1" applyFill="1" applyBorder="1" applyAlignment="1">
      <alignment horizontal="center" vertical="center"/>
    </xf>
    <xf numFmtId="9" fontId="57" fillId="9" borderId="11" xfId="0" applyNumberFormat="1" applyFont="1" applyFill="1" applyBorder="1" applyAlignment="1">
      <alignment horizontal="center" vertical="center"/>
    </xf>
    <xf numFmtId="0" fontId="57" fillId="9" borderId="3" xfId="0" applyFont="1" applyFill="1" applyBorder="1" applyAlignment="1">
      <alignment horizontal="center" vertical="center" wrapText="1"/>
    </xf>
    <xf numFmtId="0" fontId="49" fillId="9" borderId="13" xfId="0" applyFont="1" applyFill="1" applyBorder="1" applyAlignment="1" applyProtection="1">
      <alignment horizontal="justify" vertical="center" wrapText="1"/>
      <protection locked="0"/>
    </xf>
    <xf numFmtId="0" fontId="49" fillId="0" borderId="13" xfId="0" applyFont="1" applyBorder="1" applyAlignment="1">
      <alignment horizontal="center" vertical="center"/>
    </xf>
  </cellXfs>
  <cellStyles count="6">
    <cellStyle name="Hipervínculo" xfId="5" builtinId="8"/>
    <cellStyle name="Hyperlink" xfId="4" xr:uid="{00000000-0005-0000-0000-000001000000}"/>
    <cellStyle name="Normal" xfId="0" builtinId="0"/>
    <cellStyle name="Normal_Matriz de Riesgos Servidores-v2" xfId="3" xr:uid="{00000000-0005-0000-0000-000003000000}"/>
    <cellStyle name="Normal_Matriz de Riesgos y Graficas" xfId="1" xr:uid="{00000000-0005-0000-0000-000004000000}"/>
    <cellStyle name="Porcentaje" xfId="2" builtinId="5"/>
  </cellStyles>
  <dxfs count="182">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786825D3-80BB-41D9-9736-18D66641E608}"/>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ypenagos_indeportesantioquia_gov_co/Documents/Documentos%201/INDEPORTES/GESTION%20DEL%20RIESGO/GESTI&#211;N%20DEL%20RIESGO%20INDEPORTES/2023/reporte%20diciembre/Consolidado%20matriz%20de%20riesgos%20corrupci&#243;n%20Indeportes%2020231230.xlsx" TargetMode="External"/><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SGC2/Documentos%20compartidos/3.Riesgos/Riesgos_2026/F-MC-20_Formato_Gestion_Riesgos%20Gesti&#243;n%20de%20la%20plataforma%20TIC%20-2026.xlsx" TargetMode="External"/><Relationship Id="rId1" Type="http://schemas.openxmlformats.org/officeDocument/2006/relationships/externalLinkPath" Target="/sites/SGC2/Documentos%20compartidos/3.Riesgos/Riesgos_2026/F-MC-20_Formato_Gestion_Riesgos%20Gesti&#243;n%20de%20la%20plataforma%20TIC%20-202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SGC2/Documentos%20compartidos/3.Riesgos/Riesgos_2024/F-MC-20_Formato_Gestion_Riesgos%20Comunicaciones.xlsx" TargetMode="External"/><Relationship Id="rId1" Type="http://schemas.openxmlformats.org/officeDocument/2006/relationships/externalLinkPath" Target="/sites/SGC2/Documentos%20compartidos/3.Riesgos/Riesgos_2024/F-MC-20_Formato_Gestion_Riesgos%20Comunic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órmulas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órmulas "/>
      <sheetName val="Gestión de Riesgos "/>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oleObject" Target="../embeddings/oleObject1.bin"/><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vmlDrawing" Target="../drawings/vmlDrawing1.vml"/><Relationship Id="rId2" Type="http://schemas.openxmlformats.org/officeDocument/2006/relationships/hyperlink" Target="https://indeportesantioquia.sharepoint.com/:b:/r/sites/SGC2/Documentos%20compartidos/3.1%20Evidencias%20deRriegos/Gesti%C3%B3n%20de%20los%20Recursos/Evidencia%20de%20Riesgos%202025/Riesgos%20de%20Corrupci%C3%B3n%202025/GA-RC1-CAU2-CON1/Comprobantes%20de%20entradas%20enero%20a%20febrero%202025.pdf?csf=1&amp;web=1&amp;e=0nwH67" TargetMode="External"/><Relationship Id="rId1" Type="http://schemas.openxmlformats.org/officeDocument/2006/relationships/hyperlink" Target="https://indeportesantioquia-my.sharepoint.com/:f:/r/personal/ialvarez_indeportesantioquia_gov_co/Documents/Documentos/0.%202026/Evidencias%20riesgos%20corrupcion%202026?csf=1&amp;web=1&amp;e=6vbJlR" TargetMode="External"/><Relationship Id="rId6"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1" Type="http://schemas.openxmlformats.org/officeDocument/2006/relationships/drawing" Target="../drawings/drawing1.x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5" Type="http://schemas.openxmlformats.org/officeDocument/2006/relationships/comments" Target="../comments1.xml"/><Relationship Id="rId10" Type="http://schemas.openxmlformats.org/officeDocument/2006/relationships/printerSettings" Target="../printerSettings/printerSettings1.bin"/><Relationship Id="rId4" Type="http://schemas.openxmlformats.org/officeDocument/2006/relationships/hyperlink" Target="../../../../../:f:/r/sites/SGC2/Documentos%20compartidos/3.1%20Evidencias%20deRriegos/Gesti%C3%B3n%20de%20los%20Recursos/Evidencia%20de%20Riesgos%202025/Riesgos%20de%20Corrupci%C3%B3n%202025/GA-RC1-CAU1-CON1?csf=1&amp;web=1&amp;e=SGeE6d" TargetMode="External"/><Relationship Id="rId9"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4" Type="http://schemas.openxmlformats.org/officeDocument/2006/relationships/image" Target="../media/image1.png"/></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omments" Target="../comments2.xml"/><Relationship Id="rId3" Type="http://schemas.openxmlformats.org/officeDocument/2006/relationships/hyperlink" Target="../../../../../:f:/r/sites/SGC2/Documentos%20compartidos/3.1%20Evidencias%20deRriegos/Gesti%C3%B3n%20financiera/Evidencia%20de%20Riesgos%202025/Riesgos%20de%20Gesti%C3%B3n%20y%20Fiscal%202025/Riesgos%20Gesti%C3%B3n/RG1?csf=1&amp;web=1&amp;e=X6AWbK" TargetMode="External"/><Relationship Id="rId7"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2" Type="http://schemas.openxmlformats.org/officeDocument/2006/relationships/image" Target="../media/image1.png"/><Relationship Id="rId2"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 Type="http://schemas.openxmlformats.org/officeDocument/2006/relationships/hyperlink" Target="https://app.powerbi.com/view?r=eyJrIjoiYzc4OWYxZTItMTBmYS00NWM4LThlYTEtY2JmYTE5NTVkNjk2IiwidCI6ImI3YmJkOWQ2LTczODItNGZiMS05MDUxLWIxNmVjMGZlM2RhZCIsImMiOjR9" TargetMode="External"/><Relationship Id="rId6" Type="http://schemas.openxmlformats.org/officeDocument/2006/relationships/hyperlink" Target="../../../../../:f:/r/sites/SGC2/Documentos%20compartidos/3.1%20Evidencias%20deRriegos/Gesti%C3%B3n%20financiera/Evidencia%20de%20Riesgos%202025/Riesgos%20de%20Gesti%C3%B3n%20y%20Fiscal%202025/Riesgos%20Gesti%C3%B3n/RG4?csf=1&amp;web=1&amp;e=ohgIqE" TargetMode="External"/><Relationship Id="rId11" Type="http://schemas.openxmlformats.org/officeDocument/2006/relationships/oleObject" Target="../embeddings/oleObject2.bin"/><Relationship Id="rId5" Type="http://schemas.openxmlformats.org/officeDocument/2006/relationships/hyperlink" Target="../../../../../:f:/r/sites/SGC2/Documentos%20compartidos/3.1%20Evidencias%20deRriegos/Gesti%C3%B3n%20financiera/Evidencia%20de%20Riesgos%202025/Riesgos%20de%20Gesti%C3%B3n%20y%20Fiscal%202025/Riesgos%20Gesti%C3%B3n/RG5?csf=1&amp;web=1&amp;e=gn7u1y" TargetMode="External"/><Relationship Id="rId10" Type="http://schemas.openxmlformats.org/officeDocument/2006/relationships/vmlDrawing" Target="../drawings/vmlDrawing2.vml"/><Relationship Id="rId4" Type="http://schemas.openxmlformats.org/officeDocument/2006/relationships/hyperlink" Target="../../../../../:f:/r/sites/SGC2/Documentos%20compartidos/3.1%20Evidencias%20deRriegos/Gesti%C3%B3n%20financiera/Evidencia%20de%20Riesgos%202025/Riesgos%20de%20Gesti%C3%B3n%20y%20Fiscal%202025/Riesgos%20Gesti%C3%B3n/RG2?csf=1&amp;web=1&amp;e=IiCJml"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V48"/>
  <sheetViews>
    <sheetView showGridLines="0" tabSelected="1" topLeftCell="A32" zoomScale="76" zoomScaleNormal="76" workbookViewId="0">
      <selection activeCell="BA30" sqref="BA30"/>
    </sheetView>
  </sheetViews>
  <sheetFormatPr defaultColWidth="11.5703125" defaultRowHeight="24" customHeight="1"/>
  <cols>
    <col min="1" max="2" width="21.42578125" customWidth="1"/>
    <col min="3" max="3" width="44.85546875" customWidth="1"/>
    <col min="4" max="4" width="19.7109375" customWidth="1"/>
    <col min="5" max="5" width="34.28515625" customWidth="1"/>
    <col min="6" max="6" width="14.5703125" style="3" bestFit="1" customWidth="1"/>
    <col min="7" max="7" width="13.7109375" style="3" bestFit="1" customWidth="1"/>
    <col min="8" max="8" width="20" style="3" bestFit="1" customWidth="1"/>
    <col min="9" max="9" width="15.7109375" style="3" bestFit="1" customWidth="1"/>
    <col min="10" max="10" width="16.5703125" style="3" customWidth="1"/>
    <col min="11" max="11" width="21.28515625" style="3" customWidth="1"/>
    <col min="12" max="12" width="23.5703125" style="3" customWidth="1"/>
    <col min="13" max="14" width="16.85546875" style="3" customWidth="1"/>
    <col min="15" max="15" width="15.42578125" style="3" customWidth="1"/>
    <col min="16" max="16" width="17.7109375" style="3" customWidth="1"/>
    <col min="17" max="31" width="11.5703125" style="3" customWidth="1"/>
    <col min="32" max="32" width="24.42578125" style="3" customWidth="1"/>
    <col min="33" max="33" width="21.28515625" style="3" customWidth="1"/>
    <col min="34" max="34" width="16.85546875" style="3" customWidth="1"/>
    <col min="35" max="35" width="30.28515625" style="3" customWidth="1"/>
    <col min="36" max="36" width="13.5703125" style="3" customWidth="1"/>
    <col min="37" max="37" width="13.85546875" style="3" customWidth="1"/>
    <col min="38" max="38" width="37.7109375" style="3" customWidth="1"/>
    <col min="39" max="39" width="28.85546875" style="3" customWidth="1"/>
    <col min="40" max="40" width="22" style="3" customWidth="1"/>
    <col min="41" max="41" width="19.28515625" style="3" customWidth="1"/>
    <col min="42" max="42" width="17.5703125" style="3" customWidth="1"/>
    <col min="43" max="43" width="18.42578125" style="3" customWidth="1"/>
    <col min="44" max="44" width="19.28515625" style="3" customWidth="1"/>
    <col min="45" max="49" width="11.5703125" style="3" customWidth="1"/>
    <col min="50" max="50" width="10.28515625" style="3" customWidth="1"/>
    <col min="51" max="51" width="23.140625" style="3" customWidth="1"/>
    <col min="52" max="52" width="11.5703125" style="3" customWidth="1"/>
    <col min="53" max="53" width="16" style="3" customWidth="1"/>
    <col min="54" max="54" width="11.5703125" style="3" customWidth="1"/>
    <col min="55" max="55" width="17.85546875" style="3" customWidth="1"/>
    <col min="56" max="56" width="11.5703125" style="3" customWidth="1"/>
    <col min="57" max="57" width="25.7109375" style="3" customWidth="1"/>
    <col min="58" max="58" width="18" style="3" customWidth="1"/>
    <col min="59" max="59" width="20.7109375" style="3" customWidth="1"/>
    <col min="60" max="62" width="21.42578125" style="3" customWidth="1"/>
    <col min="63" max="63" width="17.28515625" style="3" customWidth="1"/>
    <col min="64" max="64" width="53.7109375" style="59" customWidth="1"/>
    <col min="65" max="65" width="17.28515625" style="59" customWidth="1"/>
    <col min="66" max="66" width="53.7109375" style="59" customWidth="1"/>
    <col min="67" max="67" width="17.28515625" style="59" customWidth="1"/>
    <col min="68" max="68" width="53.7109375" style="59" customWidth="1"/>
    <col min="69" max="69" width="17.28515625" style="59" customWidth="1"/>
    <col min="70" max="70" width="53.7109375" style="59" customWidth="1"/>
    <col min="71" max="71" width="17.28515625" customWidth="1"/>
    <col min="72" max="72" width="53.7109375" customWidth="1"/>
    <col min="73" max="73" width="17.28515625" customWidth="1"/>
    <col min="74" max="74" width="53.7109375" customWidth="1"/>
  </cols>
  <sheetData>
    <row r="1" spans="1:74" ht="15">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4" ht="14.45" customHeight="1">
      <c r="A2" s="589"/>
      <c r="B2" s="590"/>
      <c r="C2" s="590"/>
      <c r="D2" s="591"/>
      <c r="E2" s="562" t="s">
        <v>0</v>
      </c>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4"/>
    </row>
    <row r="3" spans="1:74" ht="14.45" customHeight="1">
      <c r="A3" s="592"/>
      <c r="B3" s="593"/>
      <c r="C3" s="593"/>
      <c r="D3" s="594"/>
      <c r="E3" s="565"/>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7"/>
    </row>
    <row r="4" spans="1:74" ht="14.45" customHeight="1">
      <c r="A4" s="592"/>
      <c r="B4" s="593"/>
      <c r="C4" s="593"/>
      <c r="D4" s="594"/>
      <c r="E4" s="565"/>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c r="BT4" s="566"/>
      <c r="BU4" s="566"/>
      <c r="BV4" s="567"/>
    </row>
    <row r="5" spans="1:74" ht="28.15" customHeight="1">
      <c r="A5" s="595"/>
      <c r="B5" s="596"/>
      <c r="C5" s="596"/>
      <c r="D5" s="597"/>
      <c r="E5" s="568"/>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70"/>
    </row>
    <row r="6" spans="1:74" ht="1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4" ht="1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1:74" ht="57" customHeight="1">
      <c r="A8" s="571" t="s">
        <v>1</v>
      </c>
      <c r="B8" s="572"/>
      <c r="C8" s="572"/>
      <c r="D8" s="572"/>
      <c r="E8" s="572"/>
      <c r="F8" s="572"/>
      <c r="G8" s="572"/>
      <c r="H8" s="572"/>
      <c r="I8" s="572"/>
      <c r="J8" s="572"/>
      <c r="K8" s="572"/>
      <c r="L8" s="573"/>
      <c r="M8" s="580" t="s">
        <v>2</v>
      </c>
      <c r="N8" s="581"/>
      <c r="O8" s="581"/>
      <c r="P8" s="581"/>
      <c r="Q8" s="581"/>
      <c r="R8" s="581"/>
      <c r="S8" s="581"/>
      <c r="T8" s="581"/>
      <c r="U8" s="581"/>
      <c r="V8" s="581"/>
      <c r="W8" s="581"/>
      <c r="X8" s="581"/>
      <c r="Y8" s="581"/>
      <c r="Z8" s="581"/>
      <c r="AA8" s="581"/>
      <c r="AB8" s="581"/>
      <c r="AC8" s="581"/>
      <c r="AD8" s="581"/>
      <c r="AE8" s="581"/>
      <c r="AF8" s="581"/>
      <c r="AG8" s="581"/>
      <c r="AH8" s="581"/>
      <c r="AI8" s="581"/>
      <c r="AJ8" s="581"/>
      <c r="AK8" s="582"/>
      <c r="AL8" s="557"/>
      <c r="AM8" s="558"/>
      <c r="AN8" s="558"/>
      <c r="AO8" s="558"/>
      <c r="AP8" s="558"/>
      <c r="AQ8" s="558"/>
      <c r="AR8" s="558"/>
      <c r="AS8" s="558"/>
      <c r="AT8" s="558"/>
      <c r="AU8" s="558"/>
      <c r="AV8" s="558"/>
      <c r="AW8" s="558"/>
      <c r="AX8" s="558"/>
      <c r="AY8" s="558"/>
      <c r="AZ8" s="558"/>
      <c r="BA8" s="558"/>
      <c r="BB8" s="558"/>
      <c r="BC8" s="558"/>
      <c r="BD8" s="558"/>
      <c r="BE8" s="558"/>
      <c r="BF8" s="559"/>
      <c r="BG8" s="152"/>
      <c r="BH8" s="152"/>
      <c r="BI8" s="152"/>
      <c r="BJ8" s="152"/>
      <c r="BK8" s="613" t="s">
        <v>3</v>
      </c>
      <c r="BL8" s="614"/>
      <c r="BM8" s="614"/>
      <c r="BN8" s="614"/>
      <c r="BO8" s="614"/>
      <c r="BP8" s="614"/>
      <c r="BQ8" s="614"/>
      <c r="BR8" s="614"/>
      <c r="BS8" s="614"/>
      <c r="BT8" s="614"/>
      <c r="BU8" s="614"/>
      <c r="BV8" s="615"/>
    </row>
    <row r="9" spans="1:74" ht="14.45" customHeight="1">
      <c r="A9" s="574"/>
      <c r="B9" s="575"/>
      <c r="C9" s="575"/>
      <c r="D9" s="575"/>
      <c r="E9" s="575"/>
      <c r="F9" s="575"/>
      <c r="G9" s="575"/>
      <c r="H9" s="575"/>
      <c r="I9" s="575"/>
      <c r="J9" s="575"/>
      <c r="K9" s="575"/>
      <c r="L9" s="576"/>
      <c r="M9" s="583"/>
      <c r="N9" s="584"/>
      <c r="O9" s="584"/>
      <c r="P9" s="584"/>
      <c r="Q9" s="584"/>
      <c r="R9" s="584"/>
      <c r="S9" s="584"/>
      <c r="T9" s="584"/>
      <c r="U9" s="584"/>
      <c r="V9" s="584"/>
      <c r="W9" s="584"/>
      <c r="X9" s="584"/>
      <c r="Y9" s="584"/>
      <c r="Z9" s="584"/>
      <c r="AA9" s="584"/>
      <c r="AB9" s="584"/>
      <c r="AC9" s="584"/>
      <c r="AD9" s="584"/>
      <c r="AE9" s="584"/>
      <c r="AF9" s="584"/>
      <c r="AG9" s="584"/>
      <c r="AH9" s="584"/>
      <c r="AI9" s="584"/>
      <c r="AJ9" s="584"/>
      <c r="AK9" s="585"/>
      <c r="AL9" s="600"/>
      <c r="AM9" s="601"/>
      <c r="AN9" s="601"/>
      <c r="AO9" s="601"/>
      <c r="AP9" s="602"/>
      <c r="AQ9" s="557" t="s">
        <v>4</v>
      </c>
      <c r="AR9" s="558"/>
      <c r="AS9" s="558"/>
      <c r="AT9" s="558"/>
      <c r="AU9" s="558"/>
      <c r="AV9" s="558"/>
      <c r="AW9" s="558"/>
      <c r="AX9" s="558"/>
      <c r="AY9" s="559"/>
      <c r="AZ9" s="152"/>
      <c r="BA9" s="152"/>
      <c r="BB9" s="152"/>
      <c r="BC9" s="152"/>
      <c r="BD9" s="152"/>
      <c r="BE9" s="152"/>
      <c r="BF9" s="152"/>
      <c r="BG9" s="152"/>
      <c r="BH9" s="152"/>
      <c r="BI9" s="152"/>
      <c r="BJ9" s="152"/>
      <c r="BK9" s="616" t="s">
        <v>5</v>
      </c>
      <c r="BL9" s="617"/>
      <c r="BM9" s="616" t="s">
        <v>6</v>
      </c>
      <c r="BN9" s="617"/>
      <c r="BO9" s="616" t="s">
        <v>7</v>
      </c>
      <c r="BP9" s="617"/>
      <c r="BQ9" s="616" t="s">
        <v>8</v>
      </c>
      <c r="BR9" s="617"/>
      <c r="BS9" s="616" t="s">
        <v>9</v>
      </c>
      <c r="BT9" s="617"/>
      <c r="BU9" s="616" t="s">
        <v>10</v>
      </c>
      <c r="BV9" s="617"/>
    </row>
    <row r="10" spans="1:74" ht="14.45" customHeight="1">
      <c r="A10" s="577"/>
      <c r="B10" s="578"/>
      <c r="C10" s="578"/>
      <c r="D10" s="578"/>
      <c r="E10" s="578"/>
      <c r="F10" s="578"/>
      <c r="G10" s="578"/>
      <c r="H10" s="578"/>
      <c r="I10" s="578"/>
      <c r="J10" s="578"/>
      <c r="K10" s="578"/>
      <c r="L10" s="579"/>
      <c r="M10" s="586"/>
      <c r="N10" s="587"/>
      <c r="O10" s="587"/>
      <c r="P10" s="587"/>
      <c r="Q10" s="587"/>
      <c r="R10" s="587"/>
      <c r="S10" s="587"/>
      <c r="T10" s="587"/>
      <c r="U10" s="587"/>
      <c r="V10" s="587"/>
      <c r="W10" s="587"/>
      <c r="X10" s="587"/>
      <c r="Y10" s="587"/>
      <c r="Z10" s="587"/>
      <c r="AA10" s="587"/>
      <c r="AB10" s="587"/>
      <c r="AC10" s="587"/>
      <c r="AD10" s="587"/>
      <c r="AE10" s="587"/>
      <c r="AF10" s="587"/>
      <c r="AG10" s="587"/>
      <c r="AH10" s="587"/>
      <c r="AI10" s="587"/>
      <c r="AJ10" s="587"/>
      <c r="AK10" s="588"/>
      <c r="AL10" s="603"/>
      <c r="AM10" s="604"/>
      <c r="AN10" s="604"/>
      <c r="AO10" s="604"/>
      <c r="AP10" s="605"/>
      <c r="AQ10" s="606" t="s">
        <v>4</v>
      </c>
      <c r="AR10" s="607"/>
      <c r="AS10" s="607"/>
      <c r="AT10" s="607"/>
      <c r="AU10" s="607"/>
      <c r="AV10" s="607"/>
      <c r="AW10" s="608"/>
      <c r="AX10" s="609" t="s">
        <v>11</v>
      </c>
      <c r="AY10" s="610"/>
      <c r="AZ10" s="560" t="s">
        <v>12</v>
      </c>
      <c r="BA10" s="142"/>
      <c r="BB10" s="560" t="s">
        <v>13</v>
      </c>
      <c r="BC10" s="560" t="s">
        <v>14</v>
      </c>
      <c r="BD10" s="560" t="s">
        <v>15</v>
      </c>
      <c r="BE10" s="560" t="s">
        <v>16</v>
      </c>
      <c r="BF10" s="560" t="s">
        <v>17</v>
      </c>
      <c r="BG10" s="598" t="s">
        <v>18</v>
      </c>
      <c r="BH10" s="598" t="s">
        <v>19</v>
      </c>
      <c r="BI10" s="598" t="s">
        <v>20</v>
      </c>
      <c r="BJ10" s="598" t="s">
        <v>21</v>
      </c>
      <c r="BK10" s="618"/>
      <c r="BL10" s="619"/>
      <c r="BM10" s="618"/>
      <c r="BN10" s="619"/>
      <c r="BO10" s="618"/>
      <c r="BP10" s="619"/>
      <c r="BQ10" s="618"/>
      <c r="BR10" s="619"/>
      <c r="BS10" s="618"/>
      <c r="BT10" s="619"/>
      <c r="BU10" s="618"/>
      <c r="BV10" s="619"/>
    </row>
    <row r="11" spans="1:74" ht="225.75" customHeight="1">
      <c r="A11" s="5" t="s">
        <v>22</v>
      </c>
      <c r="B11" s="5" t="s">
        <v>23</v>
      </c>
      <c r="C11" s="5" t="s">
        <v>24</v>
      </c>
      <c r="D11" s="5" t="s">
        <v>25</v>
      </c>
      <c r="E11" s="5" t="s">
        <v>26</v>
      </c>
      <c r="F11" s="5" t="s">
        <v>27</v>
      </c>
      <c r="G11" s="5" t="s">
        <v>28</v>
      </c>
      <c r="H11" s="5" t="s">
        <v>29</v>
      </c>
      <c r="I11" s="5" t="s">
        <v>30</v>
      </c>
      <c r="J11" s="5" t="s">
        <v>31</v>
      </c>
      <c r="K11" s="5" t="s">
        <v>32</v>
      </c>
      <c r="L11" s="5" t="s">
        <v>33</v>
      </c>
      <c r="M11" s="6" t="s">
        <v>34</v>
      </c>
      <c r="N11" s="6" t="s">
        <v>35</v>
      </c>
      <c r="O11" s="6" t="s">
        <v>36</v>
      </c>
      <c r="P11" s="6" t="s">
        <v>37</v>
      </c>
      <c r="Q11" s="6" t="s">
        <v>38</v>
      </c>
      <c r="R11" s="6" t="s">
        <v>39</v>
      </c>
      <c r="S11" s="6" t="s">
        <v>40</v>
      </c>
      <c r="T11" s="6" t="s">
        <v>41</v>
      </c>
      <c r="U11" s="6" t="s">
        <v>42</v>
      </c>
      <c r="V11" s="6" t="s">
        <v>43</v>
      </c>
      <c r="W11" s="6" t="s">
        <v>44</v>
      </c>
      <c r="X11" s="6" t="s">
        <v>45</v>
      </c>
      <c r="Y11" s="6" t="s">
        <v>46</v>
      </c>
      <c r="Z11" s="6" t="s">
        <v>47</v>
      </c>
      <c r="AA11" s="6" t="s">
        <v>48</v>
      </c>
      <c r="AB11" s="6" t="s">
        <v>49</v>
      </c>
      <c r="AC11" s="6" t="s">
        <v>50</v>
      </c>
      <c r="AD11" s="6" t="s">
        <v>51</v>
      </c>
      <c r="AE11" s="6" t="s">
        <v>52</v>
      </c>
      <c r="AF11" s="192" t="s">
        <v>53</v>
      </c>
      <c r="AG11" s="7" t="s">
        <v>54</v>
      </c>
      <c r="AH11" s="192" t="s">
        <v>13</v>
      </c>
      <c r="AI11" s="192" t="s">
        <v>55</v>
      </c>
      <c r="AJ11" s="192" t="s">
        <v>15</v>
      </c>
      <c r="AK11" s="192" t="s">
        <v>56</v>
      </c>
      <c r="AL11" s="142" t="s">
        <v>57</v>
      </c>
      <c r="AM11" s="142" t="s">
        <v>58</v>
      </c>
      <c r="AN11" s="142" t="s">
        <v>59</v>
      </c>
      <c r="AO11" s="142" t="s">
        <v>60</v>
      </c>
      <c r="AP11" s="142" t="s">
        <v>61</v>
      </c>
      <c r="AQ11" s="142" t="s">
        <v>62</v>
      </c>
      <c r="AR11" s="142" t="s">
        <v>63</v>
      </c>
      <c r="AS11" s="142" t="s">
        <v>64</v>
      </c>
      <c r="AT11" s="142" t="s">
        <v>65</v>
      </c>
      <c r="AU11" s="142" t="s">
        <v>66</v>
      </c>
      <c r="AV11" s="142" t="s">
        <v>67</v>
      </c>
      <c r="AW11" s="142" t="s">
        <v>68</v>
      </c>
      <c r="AX11" s="611"/>
      <c r="AY11" s="612"/>
      <c r="AZ11" s="561"/>
      <c r="BA11" s="191" t="s">
        <v>69</v>
      </c>
      <c r="BB11" s="561"/>
      <c r="BC11" s="561"/>
      <c r="BD11" s="561"/>
      <c r="BE11" s="561"/>
      <c r="BF11" s="561"/>
      <c r="BG11" s="599"/>
      <c r="BH11" s="599"/>
      <c r="BI11" s="599"/>
      <c r="BJ11" s="599"/>
      <c r="BK11" s="143" t="s">
        <v>70</v>
      </c>
      <c r="BL11" s="143" t="s">
        <v>71</v>
      </c>
      <c r="BM11" s="143" t="s">
        <v>72</v>
      </c>
      <c r="BN11" s="379" t="s">
        <v>73</v>
      </c>
      <c r="BO11" s="143" t="s">
        <v>74</v>
      </c>
      <c r="BP11" s="143" t="s">
        <v>71</v>
      </c>
      <c r="BQ11" s="143" t="s">
        <v>75</v>
      </c>
      <c r="BR11" s="143" t="s">
        <v>71</v>
      </c>
      <c r="BS11" s="143" t="s">
        <v>76</v>
      </c>
      <c r="BT11" s="143" t="s">
        <v>71</v>
      </c>
      <c r="BU11" s="143" t="s">
        <v>77</v>
      </c>
      <c r="BV11" s="143" t="s">
        <v>71</v>
      </c>
    </row>
    <row r="12" spans="1:74" s="59" customFormat="1" ht="177" customHeight="1">
      <c r="A12" s="420" t="s">
        <v>78</v>
      </c>
      <c r="B12" s="421" t="s">
        <v>79</v>
      </c>
      <c r="C12" s="421" t="s">
        <v>80</v>
      </c>
      <c r="D12" s="420" t="s">
        <v>81</v>
      </c>
      <c r="E12" s="420" t="s">
        <v>82</v>
      </c>
      <c r="F12" s="420" t="s">
        <v>83</v>
      </c>
      <c r="G12" s="420" t="s">
        <v>83</v>
      </c>
      <c r="H12" s="420" t="s">
        <v>83</v>
      </c>
      <c r="I12" s="420" t="s">
        <v>83</v>
      </c>
      <c r="J12" s="420" t="s">
        <v>84</v>
      </c>
      <c r="K12" s="420" t="s">
        <v>85</v>
      </c>
      <c r="L12" s="420" t="s">
        <v>86</v>
      </c>
      <c r="M12" s="420" t="s">
        <v>83</v>
      </c>
      <c r="N12" s="420" t="s">
        <v>83</v>
      </c>
      <c r="O12" s="420" t="s">
        <v>83</v>
      </c>
      <c r="P12" s="420" t="s">
        <v>83</v>
      </c>
      <c r="Q12" s="420" t="s">
        <v>83</v>
      </c>
      <c r="R12" s="420" t="s">
        <v>83</v>
      </c>
      <c r="S12" s="420" t="s">
        <v>87</v>
      </c>
      <c r="T12" s="420" t="s">
        <v>87</v>
      </c>
      <c r="U12" s="420" t="s">
        <v>83</v>
      </c>
      <c r="V12" s="420" t="s">
        <v>83</v>
      </c>
      <c r="W12" s="420" t="s">
        <v>83</v>
      </c>
      <c r="X12" s="420" t="s">
        <v>83</v>
      </c>
      <c r="Y12" s="420" t="s">
        <v>83</v>
      </c>
      <c r="Z12" s="420" t="s">
        <v>83</v>
      </c>
      <c r="AA12" s="420" t="s">
        <v>83</v>
      </c>
      <c r="AB12" s="420" t="s">
        <v>87</v>
      </c>
      <c r="AC12" s="420" t="s">
        <v>83</v>
      </c>
      <c r="AD12" s="420" t="s">
        <v>87</v>
      </c>
      <c r="AE12" s="420" t="s">
        <v>87</v>
      </c>
      <c r="AF12" s="422">
        <f>+COUNTIF(M12:AE12,"SI")</f>
        <v>14</v>
      </c>
      <c r="AG12" s="420" t="s">
        <v>88</v>
      </c>
      <c r="AH12" s="422">
        <v>3</v>
      </c>
      <c r="AI12" s="422" t="s">
        <v>89</v>
      </c>
      <c r="AJ12" s="423">
        <v>5</v>
      </c>
      <c r="AK12" s="424" t="s">
        <v>90</v>
      </c>
      <c r="AL12" s="425" t="s">
        <v>91</v>
      </c>
      <c r="AM12" s="198" t="s">
        <v>92</v>
      </c>
      <c r="AN12" s="426" t="s">
        <v>93</v>
      </c>
      <c r="AO12" s="420" t="s">
        <v>94</v>
      </c>
      <c r="AP12" s="420" t="s">
        <v>95</v>
      </c>
      <c r="AQ12" s="422" t="s">
        <v>96</v>
      </c>
      <c r="AR12" s="422" t="s">
        <v>97</v>
      </c>
      <c r="AS12" s="422" t="s">
        <v>96</v>
      </c>
      <c r="AT12" s="422" t="s">
        <v>97</v>
      </c>
      <c r="AU12" s="422" t="s">
        <v>97</v>
      </c>
      <c r="AV12" s="422" t="s">
        <v>97</v>
      </c>
      <c r="AW12" s="422" t="s">
        <v>97</v>
      </c>
      <c r="AX12" s="422">
        <v>30</v>
      </c>
      <c r="AY12" s="427" t="s">
        <v>98</v>
      </c>
      <c r="AZ12" s="422">
        <v>3</v>
      </c>
      <c r="BA12" s="422" t="s">
        <v>88</v>
      </c>
      <c r="BB12" s="423">
        <v>3</v>
      </c>
      <c r="BC12" s="428" t="s">
        <v>89</v>
      </c>
      <c r="BD12" s="422">
        <v>5</v>
      </c>
      <c r="BE12" s="428" t="s">
        <v>90</v>
      </c>
      <c r="BF12" s="421">
        <v>20</v>
      </c>
      <c r="BG12" s="420" t="s">
        <v>99</v>
      </c>
      <c r="BH12" s="420" t="s">
        <v>100</v>
      </c>
      <c r="BI12" s="420" t="s">
        <v>101</v>
      </c>
      <c r="BJ12" s="429" t="s">
        <v>102</v>
      </c>
      <c r="BK12" s="421" t="s">
        <v>96</v>
      </c>
      <c r="BL12" s="198" t="s">
        <v>103</v>
      </c>
      <c r="BM12" s="421" t="s">
        <v>96</v>
      </c>
      <c r="BN12" s="421" t="s">
        <v>104</v>
      </c>
      <c r="BO12" s="421"/>
      <c r="BP12" s="421"/>
      <c r="BQ12" s="421"/>
      <c r="BR12" s="421"/>
      <c r="BS12" s="421"/>
      <c r="BT12" s="421"/>
      <c r="BU12" s="421"/>
      <c r="BV12" s="421"/>
    </row>
    <row r="13" spans="1:74" ht="150.75" customHeight="1">
      <c r="A13" s="420" t="s">
        <v>105</v>
      </c>
      <c r="B13" s="421" t="s">
        <v>106</v>
      </c>
      <c r="C13" s="421" t="s">
        <v>107</v>
      </c>
      <c r="D13" s="420" t="s">
        <v>108</v>
      </c>
      <c r="E13" s="420" t="s">
        <v>109</v>
      </c>
      <c r="F13" s="430" t="s">
        <v>97</v>
      </c>
      <c r="G13" s="422" t="s">
        <v>97</v>
      </c>
      <c r="H13" s="430" t="s">
        <v>97</v>
      </c>
      <c r="I13" s="430" t="s">
        <v>97</v>
      </c>
      <c r="J13" s="430" t="s">
        <v>110</v>
      </c>
      <c r="K13" s="421" t="s">
        <v>111</v>
      </c>
      <c r="L13" s="421" t="s">
        <v>112</v>
      </c>
      <c r="M13" s="430" t="s">
        <v>97</v>
      </c>
      <c r="N13" s="430" t="s">
        <v>97</v>
      </c>
      <c r="O13" s="430" t="s">
        <v>97</v>
      </c>
      <c r="P13" s="430" t="s">
        <v>97</v>
      </c>
      <c r="Q13" s="430" t="s">
        <v>97</v>
      </c>
      <c r="R13" s="430" t="s">
        <v>96</v>
      </c>
      <c r="S13" s="430" t="s">
        <v>97</v>
      </c>
      <c r="T13" s="430" t="s">
        <v>96</v>
      </c>
      <c r="U13" s="430" t="s">
        <v>96</v>
      </c>
      <c r="V13" s="430" t="s">
        <v>97</v>
      </c>
      <c r="W13" s="430" t="s">
        <v>97</v>
      </c>
      <c r="X13" s="430" t="s">
        <v>97</v>
      </c>
      <c r="Y13" s="430" t="s">
        <v>97</v>
      </c>
      <c r="Z13" s="430" t="s">
        <v>97</v>
      </c>
      <c r="AA13" s="430" t="s">
        <v>97</v>
      </c>
      <c r="AB13" s="430" t="s">
        <v>96</v>
      </c>
      <c r="AC13" s="430" t="s">
        <v>97</v>
      </c>
      <c r="AD13" s="430" t="s">
        <v>97</v>
      </c>
      <c r="AE13" s="430" t="s">
        <v>96</v>
      </c>
      <c r="AF13" s="422">
        <v>14</v>
      </c>
      <c r="AG13" s="430" t="s">
        <v>113</v>
      </c>
      <c r="AH13" s="422">
        <v>1</v>
      </c>
      <c r="AI13" s="422" t="s">
        <v>89</v>
      </c>
      <c r="AJ13" s="423">
        <v>3</v>
      </c>
      <c r="AK13" s="424" t="s">
        <v>114</v>
      </c>
      <c r="AL13" s="431" t="s">
        <v>115</v>
      </c>
      <c r="AM13" s="431" t="s">
        <v>116</v>
      </c>
      <c r="AN13" s="432" t="s">
        <v>117</v>
      </c>
      <c r="AO13" s="432" t="s">
        <v>94</v>
      </c>
      <c r="AP13" s="429" t="s">
        <v>95</v>
      </c>
      <c r="AQ13" s="422" t="s">
        <v>97</v>
      </c>
      <c r="AR13" s="422" t="s">
        <v>97</v>
      </c>
      <c r="AS13" s="422" t="s">
        <v>96</v>
      </c>
      <c r="AT13" s="422" t="s">
        <v>97</v>
      </c>
      <c r="AU13" s="422" t="s">
        <v>97</v>
      </c>
      <c r="AV13" s="422" t="s">
        <v>97</v>
      </c>
      <c r="AW13" s="422" t="s">
        <v>97</v>
      </c>
      <c r="AX13" s="422">
        <f>IF(AQ13="SI",15,0) + IF(AR13="SI",5,0) + IF(AS13="SI",15,0) + IF(AT13="SI",10,0) + IF(AU13="SI",15,0) + IF(AV13="SI",10,0) + IF(AW13="SI",30,0)</f>
        <v>85</v>
      </c>
      <c r="AY13" s="427" t="str">
        <f>IF(AX13=" "," ",IF(AX13&lt;=50,"DISMINUYE CERO PUNTOS",IF(AX13&lt;=75,"DISMINUYE UN PUNTO",IF(AX13&lt;=100,"DISMINUYE DOS PUNTOS"))))</f>
        <v>DISMINUYE DOS PUNTOS</v>
      </c>
      <c r="AZ13" s="422">
        <v>1</v>
      </c>
      <c r="BA13" s="422" t="str">
        <f>IF(BB13=1,"RARA VEZ",IF(BB13=2,"IMPROBABLE",IF(BB13=3,"POSIBLE",IF(BB13=4,"PROBABLE'","CASI SEGURO"))))</f>
        <v>RARA VEZ</v>
      </c>
      <c r="BB13" s="423">
        <v>1</v>
      </c>
      <c r="BC13" s="428" t="str">
        <f>AI13</f>
        <v>CATASTRÓFICO</v>
      </c>
      <c r="BD13" s="422">
        <v>3</v>
      </c>
      <c r="BE13" s="428" t="str">
        <f>IFERROR(VLOOKUP(CONCATENATE(BB13,BD13),'[1]Fórmulas '!$J$47:$K$71,2,),"")</f>
        <v>MODERADO</v>
      </c>
      <c r="BF13" s="421">
        <f>IFERROR(BD13*BB13,"")</f>
        <v>3</v>
      </c>
      <c r="BG13" s="422" t="s">
        <v>118</v>
      </c>
      <c r="BH13" s="420" t="s">
        <v>100</v>
      </c>
      <c r="BI13" s="433" t="s">
        <v>119</v>
      </c>
      <c r="BJ13" s="434" t="s">
        <v>120</v>
      </c>
      <c r="BK13" s="495" t="s">
        <v>96</v>
      </c>
      <c r="BL13" s="435" t="s">
        <v>121</v>
      </c>
      <c r="BM13" s="421" t="s">
        <v>96</v>
      </c>
      <c r="BN13" s="421" t="s">
        <v>122</v>
      </c>
      <c r="BO13" s="421"/>
      <c r="BP13" s="421"/>
      <c r="BQ13" s="421"/>
      <c r="BR13" s="421"/>
      <c r="BS13" s="420"/>
      <c r="BT13" s="421"/>
      <c r="BU13" s="479"/>
      <c r="BV13" s="421"/>
    </row>
    <row r="14" spans="1:74" ht="150.75" customHeight="1">
      <c r="A14" s="420" t="s">
        <v>123</v>
      </c>
      <c r="B14" s="60" t="s">
        <v>124</v>
      </c>
      <c r="C14" s="60" t="s">
        <v>125</v>
      </c>
      <c r="D14" s="50" t="s">
        <v>126</v>
      </c>
      <c r="E14" s="657" t="s">
        <v>127</v>
      </c>
      <c r="F14" s="50" t="s">
        <v>128</v>
      </c>
      <c r="G14" s="50" t="s">
        <v>128</v>
      </c>
      <c r="H14" s="50" t="s">
        <v>128</v>
      </c>
      <c r="I14" s="50" t="s">
        <v>128</v>
      </c>
      <c r="J14" s="50" t="s">
        <v>110</v>
      </c>
      <c r="K14" s="50" t="s">
        <v>129</v>
      </c>
      <c r="L14" s="421" t="s">
        <v>130</v>
      </c>
      <c r="M14" s="50" t="s">
        <v>131</v>
      </c>
      <c r="N14" s="50" t="s">
        <v>131</v>
      </c>
      <c r="O14" s="50" t="s">
        <v>87</v>
      </c>
      <c r="P14" s="50" t="s">
        <v>87</v>
      </c>
      <c r="Q14" s="50" t="s">
        <v>131</v>
      </c>
      <c r="R14" s="50" t="s">
        <v>131</v>
      </c>
      <c r="S14" s="50" t="s">
        <v>87</v>
      </c>
      <c r="T14" s="50" t="s">
        <v>87</v>
      </c>
      <c r="U14" s="50" t="s">
        <v>131</v>
      </c>
      <c r="V14" s="50" t="s">
        <v>131</v>
      </c>
      <c r="W14" s="50" t="s">
        <v>131</v>
      </c>
      <c r="X14" s="50" t="s">
        <v>131</v>
      </c>
      <c r="Y14" s="50" t="s">
        <v>131</v>
      </c>
      <c r="Z14" s="50" t="s">
        <v>131</v>
      </c>
      <c r="AA14" s="50" t="s">
        <v>131</v>
      </c>
      <c r="AB14" s="50" t="s">
        <v>87</v>
      </c>
      <c r="AC14" s="50" t="s">
        <v>131</v>
      </c>
      <c r="AD14" s="50" t="s">
        <v>131</v>
      </c>
      <c r="AE14" s="50" t="s">
        <v>87</v>
      </c>
      <c r="AF14" s="56">
        <v>13</v>
      </c>
      <c r="AG14" s="50" t="s">
        <v>113</v>
      </c>
      <c r="AH14" s="56">
        <v>1</v>
      </c>
      <c r="AI14" s="56" t="s">
        <v>132</v>
      </c>
      <c r="AJ14" s="66">
        <v>3</v>
      </c>
      <c r="AK14" s="67" t="s">
        <v>132</v>
      </c>
      <c r="AL14" s="658" t="s">
        <v>133</v>
      </c>
      <c r="AM14" s="431" t="s">
        <v>134</v>
      </c>
      <c r="AN14" s="432" t="s">
        <v>135</v>
      </c>
      <c r="AO14" s="50" t="s">
        <v>94</v>
      </c>
      <c r="AP14" s="50" t="s">
        <v>95</v>
      </c>
      <c r="AQ14" s="56" t="s">
        <v>96</v>
      </c>
      <c r="AR14" s="56" t="s">
        <v>97</v>
      </c>
      <c r="AS14" s="56" t="s">
        <v>96</v>
      </c>
      <c r="AT14" s="56" t="s">
        <v>97</v>
      </c>
      <c r="AU14" s="56" t="s">
        <v>97</v>
      </c>
      <c r="AV14" s="56" t="s">
        <v>97</v>
      </c>
      <c r="AW14" s="56" t="s">
        <v>97</v>
      </c>
      <c r="AX14" s="56">
        <v>70</v>
      </c>
      <c r="AY14" s="122" t="s">
        <v>136</v>
      </c>
      <c r="AZ14" s="56">
        <v>1</v>
      </c>
      <c r="BA14" s="56" t="s">
        <v>113</v>
      </c>
      <c r="BB14" s="66">
        <v>1</v>
      </c>
      <c r="BC14" s="104" t="s">
        <v>132</v>
      </c>
      <c r="BD14" s="56">
        <v>3</v>
      </c>
      <c r="BE14" s="104" t="s">
        <v>132</v>
      </c>
      <c r="BF14" s="60">
        <v>3</v>
      </c>
      <c r="BG14" s="50" t="s">
        <v>99</v>
      </c>
      <c r="BH14" s="50" t="s">
        <v>137</v>
      </c>
      <c r="BI14" s="50" t="s">
        <v>138</v>
      </c>
      <c r="BJ14" s="101" t="s">
        <v>139</v>
      </c>
      <c r="BK14" s="659"/>
      <c r="BL14" s="435"/>
      <c r="BM14" s="421"/>
      <c r="BN14" s="421"/>
      <c r="BO14" s="421"/>
      <c r="BP14" s="421"/>
      <c r="BQ14" s="421"/>
      <c r="BR14" s="421"/>
      <c r="BS14" s="421"/>
      <c r="BT14" s="421"/>
      <c r="BU14" s="479"/>
      <c r="BV14" s="421"/>
    </row>
    <row r="15" spans="1:74" ht="158.25" customHeight="1">
      <c r="A15" s="433" t="s">
        <v>140</v>
      </c>
      <c r="B15" s="421" t="s">
        <v>141</v>
      </c>
      <c r="C15" s="421" t="s">
        <v>142</v>
      </c>
      <c r="D15" s="420" t="s">
        <v>143</v>
      </c>
      <c r="E15" s="433" t="s">
        <v>144</v>
      </c>
      <c r="F15" s="424" t="s">
        <v>83</v>
      </c>
      <c r="G15" s="424" t="s">
        <v>83</v>
      </c>
      <c r="H15" s="433" t="s">
        <v>83</v>
      </c>
      <c r="I15" s="433" t="s">
        <v>83</v>
      </c>
      <c r="J15" s="433" t="s">
        <v>84</v>
      </c>
      <c r="K15" s="424" t="s">
        <v>145</v>
      </c>
      <c r="L15" s="433" t="s">
        <v>146</v>
      </c>
      <c r="M15" s="424" t="s">
        <v>83</v>
      </c>
      <c r="N15" s="424" t="s">
        <v>83</v>
      </c>
      <c r="O15" s="424" t="s">
        <v>83</v>
      </c>
      <c r="P15" s="424" t="s">
        <v>83</v>
      </c>
      <c r="Q15" s="424" t="s">
        <v>83</v>
      </c>
      <c r="R15" s="424" t="s">
        <v>83</v>
      </c>
      <c r="S15" s="424" t="s">
        <v>83</v>
      </c>
      <c r="T15" s="424" t="s">
        <v>83</v>
      </c>
      <c r="U15" s="424" t="s">
        <v>147</v>
      </c>
      <c r="V15" s="424" t="s">
        <v>83</v>
      </c>
      <c r="W15" s="424" t="s">
        <v>83</v>
      </c>
      <c r="X15" s="424" t="s">
        <v>83</v>
      </c>
      <c r="Y15" s="424" t="s">
        <v>83</v>
      </c>
      <c r="Z15" s="424" t="s">
        <v>83</v>
      </c>
      <c r="AA15" s="424" t="s">
        <v>83</v>
      </c>
      <c r="AB15" s="424" t="s">
        <v>147</v>
      </c>
      <c r="AC15" s="424" t="s">
        <v>83</v>
      </c>
      <c r="AD15" s="424" t="s">
        <v>83</v>
      </c>
      <c r="AE15" s="424" t="s">
        <v>147</v>
      </c>
      <c r="AF15" s="422">
        <v>16</v>
      </c>
      <c r="AG15" s="424" t="s">
        <v>148</v>
      </c>
      <c r="AH15" s="422">
        <v>4</v>
      </c>
      <c r="AI15" s="422" t="s">
        <v>89</v>
      </c>
      <c r="AJ15" s="423">
        <v>5</v>
      </c>
      <c r="AK15" s="424" t="s">
        <v>90</v>
      </c>
      <c r="AL15" s="436" t="s">
        <v>149</v>
      </c>
      <c r="AM15" s="424" t="s">
        <v>150</v>
      </c>
      <c r="AN15" s="433" t="s">
        <v>151</v>
      </c>
      <c r="AO15" s="424" t="s">
        <v>94</v>
      </c>
      <c r="AP15" s="424" t="s">
        <v>95</v>
      </c>
      <c r="AQ15" s="422" t="s">
        <v>97</v>
      </c>
      <c r="AR15" s="422" t="s">
        <v>97</v>
      </c>
      <c r="AS15" s="422" t="s">
        <v>96</v>
      </c>
      <c r="AT15" s="422" t="s">
        <v>97</v>
      </c>
      <c r="AU15" s="422" t="s">
        <v>97</v>
      </c>
      <c r="AV15" s="422" t="s">
        <v>97</v>
      </c>
      <c r="AW15" s="422" t="s">
        <v>97</v>
      </c>
      <c r="AX15" s="422">
        <v>85</v>
      </c>
      <c r="AY15" s="427" t="s">
        <v>152</v>
      </c>
      <c r="AZ15" s="422">
        <v>4</v>
      </c>
      <c r="BA15" s="422" t="s">
        <v>153</v>
      </c>
      <c r="BB15" s="423">
        <v>2</v>
      </c>
      <c r="BC15" s="428" t="s">
        <v>89</v>
      </c>
      <c r="BD15" s="422">
        <v>5</v>
      </c>
      <c r="BE15" s="428" t="s">
        <v>90</v>
      </c>
      <c r="BF15" s="421">
        <v>10</v>
      </c>
      <c r="BG15" s="424" t="s">
        <v>99</v>
      </c>
      <c r="BH15" s="424" t="s">
        <v>154</v>
      </c>
      <c r="BI15" s="433" t="s">
        <v>155</v>
      </c>
      <c r="BJ15" s="429" t="s">
        <v>156</v>
      </c>
      <c r="BK15" s="421" t="s">
        <v>96</v>
      </c>
      <c r="BL15" s="436" t="s">
        <v>157</v>
      </c>
      <c r="BM15" s="421" t="s">
        <v>96</v>
      </c>
      <c r="BN15" s="421" t="s">
        <v>158</v>
      </c>
      <c r="BO15" s="421"/>
      <c r="BP15" s="421"/>
      <c r="BQ15" s="421"/>
      <c r="BR15" s="421"/>
      <c r="BS15" s="421"/>
      <c r="BT15" s="421"/>
      <c r="BU15" s="421"/>
      <c r="BV15" s="421"/>
    </row>
    <row r="16" spans="1:74" ht="100.5" customHeight="1">
      <c r="A16" s="431" t="s">
        <v>159</v>
      </c>
      <c r="B16" s="421" t="s">
        <v>160</v>
      </c>
      <c r="C16" s="421" t="s">
        <v>161</v>
      </c>
      <c r="D16" s="420" t="s">
        <v>162</v>
      </c>
      <c r="E16" s="433" t="s">
        <v>163</v>
      </c>
      <c r="F16" s="437" t="s">
        <v>97</v>
      </c>
      <c r="G16" s="437" t="s">
        <v>97</v>
      </c>
      <c r="H16" s="432" t="s">
        <v>97</v>
      </c>
      <c r="I16" s="432" t="s">
        <v>97</v>
      </c>
      <c r="J16" s="432" t="s">
        <v>110</v>
      </c>
      <c r="K16" s="432" t="s">
        <v>164</v>
      </c>
      <c r="L16" s="432" t="s">
        <v>165</v>
      </c>
      <c r="M16" s="438" t="s">
        <v>97</v>
      </c>
      <c r="N16" s="438" t="s">
        <v>97</v>
      </c>
      <c r="O16" s="438" t="s">
        <v>97</v>
      </c>
      <c r="P16" s="438" t="s">
        <v>97</v>
      </c>
      <c r="Q16" s="438" t="s">
        <v>97</v>
      </c>
      <c r="R16" s="438" t="s">
        <v>96</v>
      </c>
      <c r="S16" s="438" t="s">
        <v>97</v>
      </c>
      <c r="T16" s="438" t="s">
        <v>96</v>
      </c>
      <c r="U16" s="438" t="s">
        <v>96</v>
      </c>
      <c r="V16" s="438" t="s">
        <v>97</v>
      </c>
      <c r="W16" s="437" t="s">
        <v>97</v>
      </c>
      <c r="X16" s="437" t="s">
        <v>97</v>
      </c>
      <c r="Y16" s="437" t="s">
        <v>97</v>
      </c>
      <c r="Z16" s="437" t="s">
        <v>97</v>
      </c>
      <c r="AA16" s="437" t="s">
        <v>97</v>
      </c>
      <c r="AB16" s="437" t="s">
        <v>96</v>
      </c>
      <c r="AC16" s="437" t="s">
        <v>97</v>
      </c>
      <c r="AD16" s="437" t="s">
        <v>97</v>
      </c>
      <c r="AE16" s="437" t="s">
        <v>96</v>
      </c>
      <c r="AF16" s="422">
        <v>14</v>
      </c>
      <c r="AG16" s="437" t="s">
        <v>113</v>
      </c>
      <c r="AH16" s="422">
        <v>1</v>
      </c>
      <c r="AI16" s="422" t="s">
        <v>89</v>
      </c>
      <c r="AJ16" s="423">
        <v>3</v>
      </c>
      <c r="AK16" s="424" t="s">
        <v>114</v>
      </c>
      <c r="AL16" s="439" t="s">
        <v>166</v>
      </c>
      <c r="AM16" s="432" t="s">
        <v>167</v>
      </c>
      <c r="AN16" s="432" t="s">
        <v>168</v>
      </c>
      <c r="AO16" s="437" t="s">
        <v>94</v>
      </c>
      <c r="AP16" s="437" t="s">
        <v>95</v>
      </c>
      <c r="AQ16" s="422" t="s">
        <v>97</v>
      </c>
      <c r="AR16" s="422" t="s">
        <v>97</v>
      </c>
      <c r="AS16" s="422" t="s">
        <v>97</v>
      </c>
      <c r="AT16" s="422" t="s">
        <v>97</v>
      </c>
      <c r="AU16" s="422" t="s">
        <v>97</v>
      </c>
      <c r="AV16" s="422" t="s">
        <v>97</v>
      </c>
      <c r="AW16" s="422" t="s">
        <v>97</v>
      </c>
      <c r="AX16" s="422">
        <v>100</v>
      </c>
      <c r="AY16" s="427" t="s">
        <v>152</v>
      </c>
      <c r="AZ16" s="422">
        <v>1</v>
      </c>
      <c r="BA16" s="422" t="s">
        <v>113</v>
      </c>
      <c r="BB16" s="423">
        <v>1</v>
      </c>
      <c r="BC16" s="428" t="s">
        <v>89</v>
      </c>
      <c r="BD16" s="422">
        <v>5</v>
      </c>
      <c r="BE16" s="428" t="s">
        <v>114</v>
      </c>
      <c r="BF16" s="421">
        <v>5</v>
      </c>
      <c r="BG16" s="437" t="s">
        <v>99</v>
      </c>
      <c r="BH16" s="432" t="s">
        <v>100</v>
      </c>
      <c r="BI16" s="432" t="s">
        <v>169</v>
      </c>
      <c r="BJ16" s="429" t="s">
        <v>170</v>
      </c>
      <c r="BK16" s="421" t="s">
        <v>96</v>
      </c>
      <c r="BL16" s="198" t="s">
        <v>171</v>
      </c>
      <c r="BM16" s="421" t="s">
        <v>96</v>
      </c>
      <c r="BN16" s="421" t="s">
        <v>172</v>
      </c>
      <c r="BO16" s="499"/>
      <c r="BP16" s="421"/>
      <c r="BQ16" s="421"/>
      <c r="BR16" s="424"/>
      <c r="BS16" s="496"/>
      <c r="BT16" s="497"/>
      <c r="BU16" s="496"/>
      <c r="BV16" s="497"/>
    </row>
    <row r="17" spans="1:126" ht="83.25" customHeight="1">
      <c r="A17" s="498" t="s">
        <v>173</v>
      </c>
      <c r="B17" s="499" t="s">
        <v>174</v>
      </c>
      <c r="C17" s="499" t="s">
        <v>175</v>
      </c>
      <c r="D17" s="500" t="s">
        <v>176</v>
      </c>
      <c r="E17" s="498" t="s">
        <v>177</v>
      </c>
      <c r="F17" s="501" t="s">
        <v>128</v>
      </c>
      <c r="G17" s="501" t="s">
        <v>128</v>
      </c>
      <c r="H17" s="502" t="s">
        <v>128</v>
      </c>
      <c r="I17" s="433" t="s">
        <v>128</v>
      </c>
      <c r="J17" s="433" t="s">
        <v>110</v>
      </c>
      <c r="K17" s="424" t="s">
        <v>178</v>
      </c>
      <c r="L17" s="433" t="s">
        <v>179</v>
      </c>
      <c r="M17" s="501" t="s">
        <v>87</v>
      </c>
      <c r="N17" s="501" t="s">
        <v>83</v>
      </c>
      <c r="O17" s="501" t="s">
        <v>83</v>
      </c>
      <c r="P17" s="501" t="s">
        <v>83</v>
      </c>
      <c r="Q17" s="501" t="s">
        <v>83</v>
      </c>
      <c r="R17" s="501" t="s">
        <v>87</v>
      </c>
      <c r="S17" s="501" t="s">
        <v>83</v>
      </c>
      <c r="T17" s="501" t="s">
        <v>87</v>
      </c>
      <c r="U17" s="501" t="s">
        <v>87</v>
      </c>
      <c r="V17" s="501" t="s">
        <v>83</v>
      </c>
      <c r="W17" s="501" t="s">
        <v>83</v>
      </c>
      <c r="X17" s="501" t="s">
        <v>83</v>
      </c>
      <c r="Y17" s="501" t="s">
        <v>87</v>
      </c>
      <c r="Z17" s="501" t="s">
        <v>83</v>
      </c>
      <c r="AA17" s="501" t="s">
        <v>83</v>
      </c>
      <c r="AB17" s="501" t="s">
        <v>87</v>
      </c>
      <c r="AC17" s="501" t="s">
        <v>83</v>
      </c>
      <c r="AD17" s="501" t="s">
        <v>83</v>
      </c>
      <c r="AE17" s="501" t="s">
        <v>87</v>
      </c>
      <c r="AF17" s="503">
        <v>12</v>
      </c>
      <c r="AG17" s="501" t="s">
        <v>113</v>
      </c>
      <c r="AH17" s="503">
        <v>1</v>
      </c>
      <c r="AI17" s="503" t="s">
        <v>180</v>
      </c>
      <c r="AJ17" s="504">
        <v>3</v>
      </c>
      <c r="AK17" s="501" t="s">
        <v>114</v>
      </c>
      <c r="AL17" s="498" t="s">
        <v>181</v>
      </c>
      <c r="AM17" s="498" t="s">
        <v>182</v>
      </c>
      <c r="AN17" s="498" t="s">
        <v>183</v>
      </c>
      <c r="AO17" s="501" t="s">
        <v>184</v>
      </c>
      <c r="AP17" s="501" t="s">
        <v>95</v>
      </c>
      <c r="AQ17" s="503" t="s">
        <v>97</v>
      </c>
      <c r="AR17" s="503" t="s">
        <v>97</v>
      </c>
      <c r="AS17" s="503" t="s">
        <v>96</v>
      </c>
      <c r="AT17" s="503" t="s">
        <v>97</v>
      </c>
      <c r="AU17" s="503" t="s">
        <v>97</v>
      </c>
      <c r="AV17" s="503" t="s">
        <v>97</v>
      </c>
      <c r="AW17" s="503" t="s">
        <v>97</v>
      </c>
      <c r="AX17" s="503">
        <v>85</v>
      </c>
      <c r="AY17" s="505" t="s">
        <v>152</v>
      </c>
      <c r="AZ17" s="503">
        <v>1</v>
      </c>
      <c r="BA17" s="503" t="s">
        <v>113</v>
      </c>
      <c r="BB17" s="504">
        <v>1</v>
      </c>
      <c r="BC17" s="506" t="s">
        <v>180</v>
      </c>
      <c r="BD17" s="503">
        <v>5</v>
      </c>
      <c r="BE17" s="506" t="s">
        <v>114</v>
      </c>
      <c r="BF17" s="499">
        <v>5</v>
      </c>
      <c r="BG17" s="501" t="s">
        <v>99</v>
      </c>
      <c r="BH17" s="498" t="s">
        <v>100</v>
      </c>
      <c r="BI17" s="498" t="s">
        <v>185</v>
      </c>
      <c r="BJ17" s="440" t="s">
        <v>186</v>
      </c>
      <c r="BK17" s="420" t="s">
        <v>96</v>
      </c>
      <c r="BL17" s="459" t="s">
        <v>187</v>
      </c>
      <c r="BM17" s="499" t="s">
        <v>96</v>
      </c>
      <c r="BN17" s="450" t="s">
        <v>188</v>
      </c>
      <c r="BO17" s="470"/>
      <c r="BP17" s="519"/>
      <c r="BQ17" s="499"/>
      <c r="BR17" s="498"/>
      <c r="BS17" s="498"/>
      <c r="BT17" s="501"/>
      <c r="BU17" s="498"/>
      <c r="BV17" s="501"/>
    </row>
    <row r="18" spans="1:126" s="11" customFormat="1" ht="83.25" customHeight="1">
      <c r="A18" s="433" t="s">
        <v>189</v>
      </c>
      <c r="B18" s="420" t="s">
        <v>190</v>
      </c>
      <c r="C18" s="429" t="s">
        <v>191</v>
      </c>
      <c r="D18" s="440" t="s">
        <v>192</v>
      </c>
      <c r="E18" s="441" t="s">
        <v>193</v>
      </c>
      <c r="F18" s="442" t="s">
        <v>97</v>
      </c>
      <c r="G18" s="442" t="s">
        <v>97</v>
      </c>
      <c r="H18" s="443" t="s">
        <v>97</v>
      </c>
      <c r="I18" s="444" t="s">
        <v>97</v>
      </c>
      <c r="J18" s="444" t="s">
        <v>110</v>
      </c>
      <c r="K18" s="440" t="s">
        <v>164</v>
      </c>
      <c r="L18" s="440" t="s">
        <v>165</v>
      </c>
      <c r="M18" s="422" t="s">
        <v>97</v>
      </c>
      <c r="N18" s="422" t="s">
        <v>97</v>
      </c>
      <c r="O18" s="422" t="s">
        <v>97</v>
      </c>
      <c r="P18" s="422" t="s">
        <v>97</v>
      </c>
      <c r="Q18" s="422" t="s">
        <v>97</v>
      </c>
      <c r="R18" s="422" t="s">
        <v>96</v>
      </c>
      <c r="S18" s="422" t="s">
        <v>97</v>
      </c>
      <c r="T18" s="422" t="s">
        <v>96</v>
      </c>
      <c r="U18" s="422" t="s">
        <v>96</v>
      </c>
      <c r="V18" s="422" t="s">
        <v>97</v>
      </c>
      <c r="W18" s="422" t="s">
        <v>97</v>
      </c>
      <c r="X18" s="422" t="s">
        <v>97</v>
      </c>
      <c r="Y18" s="422" t="s">
        <v>97</v>
      </c>
      <c r="Z18" s="422" t="s">
        <v>97</v>
      </c>
      <c r="AA18" s="422" t="s">
        <v>97</v>
      </c>
      <c r="AB18" s="422" t="s">
        <v>96</v>
      </c>
      <c r="AC18" s="422" t="s">
        <v>97</v>
      </c>
      <c r="AD18" s="422" t="s">
        <v>96</v>
      </c>
      <c r="AE18" s="422" t="s">
        <v>96</v>
      </c>
      <c r="AF18" s="422">
        <v>13</v>
      </c>
      <c r="AG18" s="445" t="s">
        <v>194</v>
      </c>
      <c r="AH18" s="422">
        <v>1</v>
      </c>
      <c r="AI18" s="446" t="s">
        <v>89</v>
      </c>
      <c r="AJ18" s="447">
        <v>5</v>
      </c>
      <c r="AK18" s="448" t="s">
        <v>114</v>
      </c>
      <c r="AL18" s="433" t="s">
        <v>195</v>
      </c>
      <c r="AM18" s="429" t="s">
        <v>196</v>
      </c>
      <c r="AN18" s="429" t="s">
        <v>168</v>
      </c>
      <c r="AO18" s="429" t="s">
        <v>94</v>
      </c>
      <c r="AP18" s="429" t="s">
        <v>95</v>
      </c>
      <c r="AQ18" s="422" t="s">
        <v>97</v>
      </c>
      <c r="AR18" s="422" t="s">
        <v>97</v>
      </c>
      <c r="AS18" s="422" t="s">
        <v>97</v>
      </c>
      <c r="AT18" s="422" t="s">
        <v>97</v>
      </c>
      <c r="AU18" s="422" t="s">
        <v>97</v>
      </c>
      <c r="AV18" s="422" t="s">
        <v>97</v>
      </c>
      <c r="AW18" s="422" t="s">
        <v>97</v>
      </c>
      <c r="AX18" s="422">
        <v>100</v>
      </c>
      <c r="AY18" s="427" t="s">
        <v>152</v>
      </c>
      <c r="AZ18" s="422">
        <v>1</v>
      </c>
      <c r="BA18" s="445" t="s">
        <v>113</v>
      </c>
      <c r="BB18" s="447">
        <v>1</v>
      </c>
      <c r="BC18" s="449" t="s">
        <v>89</v>
      </c>
      <c r="BD18" s="422">
        <v>5</v>
      </c>
      <c r="BE18" s="507" t="s">
        <v>114</v>
      </c>
      <c r="BF18" s="429">
        <v>5</v>
      </c>
      <c r="BG18" s="422" t="s">
        <v>99</v>
      </c>
      <c r="BH18" s="427" t="s">
        <v>100</v>
      </c>
      <c r="BI18" s="429" t="s">
        <v>197</v>
      </c>
      <c r="BJ18" s="440" t="s">
        <v>170</v>
      </c>
      <c r="BK18" s="440" t="s">
        <v>96</v>
      </c>
      <c r="BL18" s="440" t="s">
        <v>198</v>
      </c>
      <c r="BM18" s="518" t="s">
        <v>96</v>
      </c>
      <c r="BN18" s="513" t="s">
        <v>199</v>
      </c>
      <c r="BO18" s="198"/>
      <c r="BP18" s="426"/>
      <c r="BQ18" s="420"/>
      <c r="BR18" s="433"/>
      <c r="BS18" s="433"/>
      <c r="BT18" s="424"/>
      <c r="BU18" s="433"/>
      <c r="BV18" s="424"/>
    </row>
    <row r="19" spans="1:126" ht="101.25" customHeight="1">
      <c r="A19" s="450" t="s">
        <v>200</v>
      </c>
      <c r="B19" s="451" t="s">
        <v>201</v>
      </c>
      <c r="C19" s="452" t="s">
        <v>202</v>
      </c>
      <c r="D19" s="453" t="s">
        <v>203</v>
      </c>
      <c r="E19" s="454" t="s">
        <v>193</v>
      </c>
      <c r="F19" s="455" t="s">
        <v>97</v>
      </c>
      <c r="G19" s="456" t="s">
        <v>97</v>
      </c>
      <c r="H19" s="456" t="s">
        <v>97</v>
      </c>
      <c r="I19" s="457" t="s">
        <v>97</v>
      </c>
      <c r="J19" s="456" t="s">
        <v>110</v>
      </c>
      <c r="K19" s="458" t="s">
        <v>164</v>
      </c>
      <c r="L19" s="459" t="s">
        <v>165</v>
      </c>
      <c r="M19" s="460" t="s">
        <v>97</v>
      </c>
      <c r="N19" s="460" t="s">
        <v>97</v>
      </c>
      <c r="O19" s="460" t="s">
        <v>97</v>
      </c>
      <c r="P19" s="460" t="s">
        <v>97</v>
      </c>
      <c r="Q19" s="460" t="s">
        <v>97</v>
      </c>
      <c r="R19" s="460" t="s">
        <v>96</v>
      </c>
      <c r="S19" s="460" t="s">
        <v>97</v>
      </c>
      <c r="T19" s="460" t="s">
        <v>96</v>
      </c>
      <c r="U19" s="460" t="s">
        <v>96</v>
      </c>
      <c r="V19" s="460" t="s">
        <v>97</v>
      </c>
      <c r="W19" s="460" t="s">
        <v>97</v>
      </c>
      <c r="X19" s="460" t="s">
        <v>97</v>
      </c>
      <c r="Y19" s="460" t="s">
        <v>97</v>
      </c>
      <c r="Z19" s="460" t="s">
        <v>97</v>
      </c>
      <c r="AA19" s="460" t="s">
        <v>97</v>
      </c>
      <c r="AB19" s="460" t="s">
        <v>96</v>
      </c>
      <c r="AC19" s="460" t="s">
        <v>97</v>
      </c>
      <c r="AD19" s="460" t="s">
        <v>96</v>
      </c>
      <c r="AE19" s="460" t="s">
        <v>96</v>
      </c>
      <c r="AF19" s="460">
        <v>13</v>
      </c>
      <c r="AG19" s="461" t="s">
        <v>113</v>
      </c>
      <c r="AH19" s="460">
        <v>1</v>
      </c>
      <c r="AI19" s="462" t="s">
        <v>89</v>
      </c>
      <c r="AJ19" s="463">
        <v>5</v>
      </c>
      <c r="AK19" s="464" t="s">
        <v>114</v>
      </c>
      <c r="AL19" s="465" t="s">
        <v>204</v>
      </c>
      <c r="AM19" s="466" t="s">
        <v>196</v>
      </c>
      <c r="AN19" s="429" t="s">
        <v>168</v>
      </c>
      <c r="AO19" s="429" t="s">
        <v>94</v>
      </c>
      <c r="AP19" s="429" t="s">
        <v>95</v>
      </c>
      <c r="AQ19" s="460" t="s">
        <v>97</v>
      </c>
      <c r="AR19" s="460" t="s">
        <v>97</v>
      </c>
      <c r="AS19" s="460" t="s">
        <v>97</v>
      </c>
      <c r="AT19" s="460" t="s">
        <v>97</v>
      </c>
      <c r="AU19" s="460" t="s">
        <v>97</v>
      </c>
      <c r="AV19" s="460" t="s">
        <v>97</v>
      </c>
      <c r="AW19" s="460" t="s">
        <v>97</v>
      </c>
      <c r="AX19" s="460">
        <v>100</v>
      </c>
      <c r="AY19" s="458" t="s">
        <v>152</v>
      </c>
      <c r="AZ19" s="460">
        <v>1</v>
      </c>
      <c r="BA19" s="461" t="s">
        <v>113</v>
      </c>
      <c r="BB19" s="463">
        <v>1</v>
      </c>
      <c r="BC19" s="467" t="s">
        <v>89</v>
      </c>
      <c r="BD19" s="460">
        <v>5</v>
      </c>
      <c r="BE19" s="468" t="s">
        <v>205</v>
      </c>
      <c r="BF19" s="429">
        <v>5</v>
      </c>
      <c r="BG19" s="460" t="s">
        <v>99</v>
      </c>
      <c r="BH19" s="458" t="s">
        <v>100</v>
      </c>
      <c r="BI19" s="459" t="s">
        <v>197</v>
      </c>
      <c r="BJ19" s="459" t="s">
        <v>170</v>
      </c>
      <c r="BK19" s="421" t="s">
        <v>96</v>
      </c>
      <c r="BL19" s="451" t="s">
        <v>206</v>
      </c>
      <c r="BM19" s="508" t="s">
        <v>96</v>
      </c>
      <c r="BN19" s="421" t="s">
        <v>207</v>
      </c>
      <c r="BO19" s="421"/>
      <c r="BP19" s="421"/>
      <c r="BQ19" s="421"/>
      <c r="BR19" s="509"/>
      <c r="BS19" s="475"/>
      <c r="BT19" s="509"/>
      <c r="BU19" s="475"/>
      <c r="BV19" s="509"/>
    </row>
    <row r="20" spans="1:126" ht="133.5" customHeight="1">
      <c r="A20" s="510" t="s">
        <v>208</v>
      </c>
      <c r="B20" s="511" t="s">
        <v>209</v>
      </c>
      <c r="C20" s="198" t="s">
        <v>210</v>
      </c>
      <c r="D20" s="512" t="s">
        <v>211</v>
      </c>
      <c r="E20" s="429" t="s">
        <v>212</v>
      </c>
      <c r="F20" s="422" t="s">
        <v>83</v>
      </c>
      <c r="G20" s="422" t="s">
        <v>83</v>
      </c>
      <c r="H20" s="422" t="s">
        <v>83</v>
      </c>
      <c r="I20" s="422" t="s">
        <v>83</v>
      </c>
      <c r="J20" s="471" t="s">
        <v>110</v>
      </c>
      <c r="K20" s="469" t="s">
        <v>213</v>
      </c>
      <c r="L20" s="470" t="s">
        <v>214</v>
      </c>
      <c r="M20" s="422" t="s">
        <v>83</v>
      </c>
      <c r="N20" s="422" t="s">
        <v>97</v>
      </c>
      <c r="O20" s="471" t="s">
        <v>128</v>
      </c>
      <c r="P20" s="472" t="s">
        <v>215</v>
      </c>
      <c r="Q20" s="422" t="s">
        <v>97</v>
      </c>
      <c r="R20" s="422" t="s">
        <v>97</v>
      </c>
      <c r="S20" s="422" t="s">
        <v>97</v>
      </c>
      <c r="T20" s="422" t="s">
        <v>97</v>
      </c>
      <c r="U20" s="422" t="s">
        <v>87</v>
      </c>
      <c r="V20" s="422" t="s">
        <v>97</v>
      </c>
      <c r="W20" s="422" t="s">
        <v>97</v>
      </c>
      <c r="X20" s="422" t="s">
        <v>97</v>
      </c>
      <c r="Y20" s="422" t="s">
        <v>97</v>
      </c>
      <c r="Z20" s="422" t="s">
        <v>83</v>
      </c>
      <c r="AA20" s="422" t="s">
        <v>97</v>
      </c>
      <c r="AB20" s="422" t="s">
        <v>87</v>
      </c>
      <c r="AC20" s="422" t="s">
        <v>83</v>
      </c>
      <c r="AD20" s="422" t="s">
        <v>97</v>
      </c>
      <c r="AE20" s="422" t="s">
        <v>87</v>
      </c>
      <c r="AF20" s="422">
        <f>+COUNTIF(M20:AE20,"SI")</f>
        <v>16</v>
      </c>
      <c r="AG20" s="422" t="s">
        <v>148</v>
      </c>
      <c r="AH20" s="422">
        <f>IFERROR(VLOOKUP(AG20,'[1]Fórmulas '!$B$26:$C$30,2,0),"")</f>
        <v>4</v>
      </c>
      <c r="AI20" s="446" t="s">
        <v>89</v>
      </c>
      <c r="AJ20" s="423">
        <v>5</v>
      </c>
      <c r="AK20" s="424" t="str">
        <f>IFERROR(VLOOKUP(CONCATENATE(AH20,AJ20),'[1]Fórmulas '!$J$47:$K$71,2,),"")</f>
        <v>EXTREMO</v>
      </c>
      <c r="AL20" s="513" t="s">
        <v>216</v>
      </c>
      <c r="AM20" s="511" t="s">
        <v>217</v>
      </c>
      <c r="AN20" s="440" t="s">
        <v>218</v>
      </c>
      <c r="AO20" s="440" t="s">
        <v>94</v>
      </c>
      <c r="AP20" s="440" t="s">
        <v>95</v>
      </c>
      <c r="AQ20" s="422" t="s">
        <v>97</v>
      </c>
      <c r="AR20" s="422" t="s">
        <v>97</v>
      </c>
      <c r="AS20" s="422" t="s">
        <v>96</v>
      </c>
      <c r="AT20" s="422" t="s">
        <v>97</v>
      </c>
      <c r="AU20" s="422" t="s">
        <v>97</v>
      </c>
      <c r="AV20" s="422" t="s">
        <v>97</v>
      </c>
      <c r="AW20" s="422" t="s">
        <v>97</v>
      </c>
      <c r="AX20" s="422">
        <v>85</v>
      </c>
      <c r="AY20" s="427" t="s">
        <v>152</v>
      </c>
      <c r="AZ20" s="422">
        <v>4</v>
      </c>
      <c r="BA20" s="514" t="s">
        <v>153</v>
      </c>
      <c r="BB20" s="447">
        <v>2</v>
      </c>
      <c r="BC20" s="449" t="s">
        <v>89</v>
      </c>
      <c r="BD20" s="422">
        <v>5</v>
      </c>
      <c r="BE20" s="449" t="s">
        <v>90</v>
      </c>
      <c r="BF20" s="440">
        <v>10</v>
      </c>
      <c r="BG20" s="422" t="s">
        <v>99</v>
      </c>
      <c r="BH20" s="422" t="s">
        <v>219</v>
      </c>
      <c r="BI20" s="432" t="s">
        <v>220</v>
      </c>
      <c r="BJ20" s="432" t="s">
        <v>221</v>
      </c>
      <c r="BK20" s="421" t="s">
        <v>96</v>
      </c>
      <c r="BL20" s="492" t="s">
        <v>222</v>
      </c>
      <c r="BM20" s="508" t="s">
        <v>96</v>
      </c>
      <c r="BN20" s="421" t="s">
        <v>223</v>
      </c>
      <c r="BO20" s="421"/>
      <c r="BP20" s="421"/>
      <c r="BQ20" s="421"/>
      <c r="BR20" s="424"/>
      <c r="BS20" s="424"/>
      <c r="BT20" s="433"/>
      <c r="BU20" s="424"/>
      <c r="BV20" s="433"/>
    </row>
    <row r="21" spans="1:126" ht="66" customHeight="1">
      <c r="A21" s="420" t="s">
        <v>224</v>
      </c>
      <c r="B21" s="421" t="s">
        <v>225</v>
      </c>
      <c r="C21" s="421" t="s">
        <v>226</v>
      </c>
      <c r="D21" s="420" t="s">
        <v>227</v>
      </c>
      <c r="E21" s="473" t="s">
        <v>228</v>
      </c>
      <c r="F21" s="420" t="s">
        <v>131</v>
      </c>
      <c r="G21" s="420" t="s">
        <v>131</v>
      </c>
      <c r="H21" s="420" t="s">
        <v>131</v>
      </c>
      <c r="I21" s="420" t="s">
        <v>131</v>
      </c>
      <c r="J21" s="420" t="s">
        <v>84</v>
      </c>
      <c r="K21" s="474" t="s">
        <v>229</v>
      </c>
      <c r="L21" s="423" t="s">
        <v>230</v>
      </c>
      <c r="M21" s="421" t="s">
        <v>97</v>
      </c>
      <c r="N21" s="421" t="s">
        <v>97</v>
      </c>
      <c r="O21" s="421" t="s">
        <v>97</v>
      </c>
      <c r="P21" s="421" t="s">
        <v>97</v>
      </c>
      <c r="Q21" s="421" t="s">
        <v>97</v>
      </c>
      <c r="R21" s="429" t="s">
        <v>96</v>
      </c>
      <c r="S21" s="421" t="s">
        <v>97</v>
      </c>
      <c r="T21" s="421" t="s">
        <v>96</v>
      </c>
      <c r="U21" s="429" t="s">
        <v>96</v>
      </c>
      <c r="V21" s="421" t="s">
        <v>97</v>
      </c>
      <c r="W21" s="421" t="s">
        <v>97</v>
      </c>
      <c r="X21" s="421" t="s">
        <v>97</v>
      </c>
      <c r="Y21" s="429" t="s">
        <v>96</v>
      </c>
      <c r="Z21" s="421" t="s">
        <v>96</v>
      </c>
      <c r="AA21" s="421" t="s">
        <v>97</v>
      </c>
      <c r="AB21" s="421" t="s">
        <v>96</v>
      </c>
      <c r="AC21" s="421" t="s">
        <v>97</v>
      </c>
      <c r="AD21" s="421" t="s">
        <v>96</v>
      </c>
      <c r="AE21" s="421" t="s">
        <v>96</v>
      </c>
      <c r="AF21" s="422">
        <v>11</v>
      </c>
      <c r="AG21" s="423" t="s">
        <v>113</v>
      </c>
      <c r="AH21" s="422">
        <v>1</v>
      </c>
      <c r="AI21" s="422" t="s">
        <v>180</v>
      </c>
      <c r="AJ21" s="423">
        <v>4</v>
      </c>
      <c r="AK21" s="424" t="s">
        <v>114</v>
      </c>
      <c r="AL21" s="475" t="s">
        <v>231</v>
      </c>
      <c r="AM21" s="476" t="s">
        <v>232</v>
      </c>
      <c r="AN21" s="421" t="s">
        <v>233</v>
      </c>
      <c r="AO21" s="477" t="s">
        <v>94</v>
      </c>
      <c r="AP21" s="421" t="s">
        <v>95</v>
      </c>
      <c r="AQ21" s="422" t="s">
        <v>96</v>
      </c>
      <c r="AR21" s="422" t="s">
        <v>97</v>
      </c>
      <c r="AS21" s="422" t="s">
        <v>96</v>
      </c>
      <c r="AT21" s="422" t="s">
        <v>97</v>
      </c>
      <c r="AU21" s="422" t="s">
        <v>97</v>
      </c>
      <c r="AV21" s="422" t="s">
        <v>97</v>
      </c>
      <c r="AW21" s="422" t="s">
        <v>97</v>
      </c>
      <c r="AX21" s="422">
        <v>40</v>
      </c>
      <c r="AY21" s="427" t="s">
        <v>98</v>
      </c>
      <c r="AZ21" s="422">
        <v>1</v>
      </c>
      <c r="BA21" s="422" t="s">
        <v>113</v>
      </c>
      <c r="BB21" s="423">
        <v>1</v>
      </c>
      <c r="BC21" s="428" t="s">
        <v>180</v>
      </c>
      <c r="BD21" s="422">
        <v>4</v>
      </c>
      <c r="BE21" s="428" t="s">
        <v>114</v>
      </c>
      <c r="BF21" s="421">
        <v>4</v>
      </c>
      <c r="BG21" s="421" t="s">
        <v>99</v>
      </c>
      <c r="BH21" s="423" t="s">
        <v>234</v>
      </c>
      <c r="BI21" s="421" t="s">
        <v>235</v>
      </c>
      <c r="BJ21" s="429" t="s">
        <v>236</v>
      </c>
      <c r="BK21" s="421" t="s">
        <v>96</v>
      </c>
      <c r="BL21" s="429" t="s">
        <v>237</v>
      </c>
      <c r="BM21" s="421" t="s">
        <v>96</v>
      </c>
      <c r="BN21" s="421" t="s">
        <v>238</v>
      </c>
      <c r="BO21" s="421"/>
      <c r="BP21" s="421"/>
      <c r="BQ21" s="421"/>
      <c r="BR21" s="508"/>
      <c r="BS21" s="432"/>
      <c r="BT21" s="421"/>
      <c r="BU21" s="432"/>
      <c r="BV21" s="432"/>
    </row>
    <row r="22" spans="1:126" ht="99.75" customHeight="1">
      <c r="A22" s="420" t="s">
        <v>224</v>
      </c>
      <c r="B22" s="421" t="s">
        <v>239</v>
      </c>
      <c r="C22" s="421" t="s">
        <v>226</v>
      </c>
      <c r="D22" s="420" t="s">
        <v>227</v>
      </c>
      <c r="E22" s="433" t="s">
        <v>228</v>
      </c>
      <c r="F22" s="424" t="s">
        <v>131</v>
      </c>
      <c r="G22" s="424" t="s">
        <v>131</v>
      </c>
      <c r="H22" s="433" t="s">
        <v>131</v>
      </c>
      <c r="I22" s="433" t="s">
        <v>131</v>
      </c>
      <c r="J22" s="433" t="s">
        <v>84</v>
      </c>
      <c r="K22" s="424" t="s">
        <v>229</v>
      </c>
      <c r="L22" s="433" t="s">
        <v>230</v>
      </c>
      <c r="M22" s="424" t="s">
        <v>97</v>
      </c>
      <c r="N22" s="424" t="s">
        <v>97</v>
      </c>
      <c r="O22" s="424" t="s">
        <v>97</v>
      </c>
      <c r="P22" s="424" t="s">
        <v>97</v>
      </c>
      <c r="Q22" s="424" t="s">
        <v>97</v>
      </c>
      <c r="R22" s="424" t="s">
        <v>96</v>
      </c>
      <c r="S22" s="424" t="s">
        <v>97</v>
      </c>
      <c r="T22" s="424" t="s">
        <v>96</v>
      </c>
      <c r="U22" s="424" t="s">
        <v>96</v>
      </c>
      <c r="V22" s="424" t="s">
        <v>97</v>
      </c>
      <c r="W22" s="424" t="s">
        <v>97</v>
      </c>
      <c r="X22" s="424" t="s">
        <v>97</v>
      </c>
      <c r="Y22" s="424" t="s">
        <v>96</v>
      </c>
      <c r="Z22" s="424" t="s">
        <v>96</v>
      </c>
      <c r="AA22" s="424" t="s">
        <v>97</v>
      </c>
      <c r="AB22" s="424" t="s">
        <v>96</v>
      </c>
      <c r="AC22" s="424" t="s">
        <v>97</v>
      </c>
      <c r="AD22" s="424" t="s">
        <v>96</v>
      </c>
      <c r="AE22" s="424" t="s">
        <v>96</v>
      </c>
      <c r="AF22" s="422">
        <v>11</v>
      </c>
      <c r="AG22" s="424" t="s">
        <v>113</v>
      </c>
      <c r="AH22" s="422">
        <v>1</v>
      </c>
      <c r="AI22" s="422" t="s">
        <v>180</v>
      </c>
      <c r="AJ22" s="423">
        <v>4</v>
      </c>
      <c r="AK22" s="424" t="s">
        <v>114</v>
      </c>
      <c r="AL22" s="478" t="s">
        <v>240</v>
      </c>
      <c r="AM22" s="424" t="s">
        <v>241</v>
      </c>
      <c r="AN22" s="433" t="s">
        <v>242</v>
      </c>
      <c r="AO22" s="424" t="s">
        <v>94</v>
      </c>
      <c r="AP22" s="424" t="s">
        <v>95</v>
      </c>
      <c r="AQ22" s="422" t="s">
        <v>96</v>
      </c>
      <c r="AR22" s="422" t="s">
        <v>97</v>
      </c>
      <c r="AS22" s="422" t="s">
        <v>96</v>
      </c>
      <c r="AT22" s="422" t="s">
        <v>97</v>
      </c>
      <c r="AU22" s="422" t="s">
        <v>97</v>
      </c>
      <c r="AV22" s="422" t="s">
        <v>97</v>
      </c>
      <c r="AW22" s="422" t="s">
        <v>97</v>
      </c>
      <c r="AX22" s="422">
        <v>70</v>
      </c>
      <c r="AY22" s="427" t="s">
        <v>136</v>
      </c>
      <c r="AZ22" s="422">
        <v>1</v>
      </c>
      <c r="BA22" s="422" t="s">
        <v>113</v>
      </c>
      <c r="BB22" s="423">
        <v>1</v>
      </c>
      <c r="BC22" s="428" t="s">
        <v>180</v>
      </c>
      <c r="BD22" s="422">
        <v>4</v>
      </c>
      <c r="BE22" s="428" t="s">
        <v>114</v>
      </c>
      <c r="BF22" s="421">
        <v>4</v>
      </c>
      <c r="BG22" s="424" t="s">
        <v>99</v>
      </c>
      <c r="BH22" s="424" t="s">
        <v>234</v>
      </c>
      <c r="BI22" s="433" t="s">
        <v>235</v>
      </c>
      <c r="BJ22" s="429" t="s">
        <v>236</v>
      </c>
      <c r="BK22" s="421" t="s">
        <v>96</v>
      </c>
      <c r="BL22" s="429" t="s">
        <v>243</v>
      </c>
      <c r="BM22" s="421" t="s">
        <v>96</v>
      </c>
      <c r="BN22" s="421" t="s">
        <v>238</v>
      </c>
      <c r="BO22" s="421"/>
      <c r="BP22" s="421"/>
      <c r="BQ22" s="421"/>
      <c r="BR22" s="421"/>
      <c r="BS22" s="433"/>
      <c r="BT22" s="515"/>
      <c r="BU22" s="433"/>
      <c r="BV22" s="515"/>
    </row>
    <row r="23" spans="1:126" s="22" customFormat="1" ht="105" customHeight="1">
      <c r="A23" s="433" t="s">
        <v>244</v>
      </c>
      <c r="B23" s="421" t="s">
        <v>245</v>
      </c>
      <c r="C23" s="421" t="s">
        <v>246</v>
      </c>
      <c r="D23" s="420" t="s">
        <v>247</v>
      </c>
      <c r="E23" s="433" t="s">
        <v>248</v>
      </c>
      <c r="F23" s="433" t="s">
        <v>97</v>
      </c>
      <c r="G23" s="433" t="s">
        <v>97</v>
      </c>
      <c r="H23" s="433" t="s">
        <v>97</v>
      </c>
      <c r="I23" s="433" t="s">
        <v>97</v>
      </c>
      <c r="J23" s="433" t="s">
        <v>110</v>
      </c>
      <c r="K23" s="433" t="s">
        <v>249</v>
      </c>
      <c r="L23" s="433" t="s">
        <v>250</v>
      </c>
      <c r="M23" s="433" t="s">
        <v>97</v>
      </c>
      <c r="N23" s="433" t="s">
        <v>97</v>
      </c>
      <c r="O23" s="433" t="s">
        <v>97</v>
      </c>
      <c r="P23" s="433" t="s">
        <v>97</v>
      </c>
      <c r="Q23" s="433" t="s">
        <v>97</v>
      </c>
      <c r="R23" s="433" t="s">
        <v>96</v>
      </c>
      <c r="S23" s="433" t="s">
        <v>97</v>
      </c>
      <c r="T23" s="433" t="s">
        <v>96</v>
      </c>
      <c r="U23" s="433" t="s">
        <v>96</v>
      </c>
      <c r="V23" s="433" t="s">
        <v>97</v>
      </c>
      <c r="W23" s="433" t="s">
        <v>97</v>
      </c>
      <c r="X23" s="433" t="s">
        <v>97</v>
      </c>
      <c r="Y23" s="433" t="s">
        <v>97</v>
      </c>
      <c r="Z23" s="433" t="s">
        <v>97</v>
      </c>
      <c r="AA23" s="433" t="s">
        <v>97</v>
      </c>
      <c r="AB23" s="433" t="s">
        <v>96</v>
      </c>
      <c r="AC23" s="433" t="s">
        <v>97</v>
      </c>
      <c r="AD23" s="433" t="s">
        <v>97</v>
      </c>
      <c r="AE23" s="433" t="s">
        <v>96</v>
      </c>
      <c r="AF23" s="440">
        <v>14</v>
      </c>
      <c r="AG23" s="433" t="s">
        <v>113</v>
      </c>
      <c r="AH23" s="427">
        <v>1</v>
      </c>
      <c r="AI23" s="440" t="s">
        <v>89</v>
      </c>
      <c r="AJ23" s="421">
        <v>3</v>
      </c>
      <c r="AK23" s="433" t="s">
        <v>114</v>
      </c>
      <c r="AL23" s="436" t="s">
        <v>251</v>
      </c>
      <c r="AM23" s="433" t="s">
        <v>252</v>
      </c>
      <c r="AN23" s="433" t="s">
        <v>253</v>
      </c>
      <c r="AO23" s="433" t="s">
        <v>94</v>
      </c>
      <c r="AP23" s="433" t="s">
        <v>95</v>
      </c>
      <c r="AQ23" s="427" t="s">
        <v>97</v>
      </c>
      <c r="AR23" s="427" t="s">
        <v>97</v>
      </c>
      <c r="AS23" s="427" t="s">
        <v>96</v>
      </c>
      <c r="AT23" s="427" t="s">
        <v>97</v>
      </c>
      <c r="AU23" s="427" t="s">
        <v>97</v>
      </c>
      <c r="AV23" s="427" t="s">
        <v>97</v>
      </c>
      <c r="AW23" s="427" t="s">
        <v>97</v>
      </c>
      <c r="AX23" s="427">
        <v>100</v>
      </c>
      <c r="AY23" s="440" t="s">
        <v>152</v>
      </c>
      <c r="AZ23" s="440">
        <v>1</v>
      </c>
      <c r="BA23" s="427" t="s">
        <v>113</v>
      </c>
      <c r="BB23" s="420">
        <v>1</v>
      </c>
      <c r="BC23" s="478" t="s">
        <v>89</v>
      </c>
      <c r="BD23" s="440">
        <v>3</v>
      </c>
      <c r="BE23" s="479" t="s">
        <v>114</v>
      </c>
      <c r="BF23" s="421">
        <v>3</v>
      </c>
      <c r="BG23" s="433" t="s">
        <v>99</v>
      </c>
      <c r="BH23" s="433" t="s">
        <v>100</v>
      </c>
      <c r="BI23" s="433" t="s">
        <v>254</v>
      </c>
      <c r="BJ23" s="429" t="s">
        <v>255</v>
      </c>
      <c r="BK23" s="421" t="s">
        <v>96</v>
      </c>
      <c r="BL23" s="440" t="s">
        <v>256</v>
      </c>
      <c r="BM23" s="421" t="s">
        <v>96</v>
      </c>
      <c r="BN23" s="421" t="s">
        <v>257</v>
      </c>
      <c r="BO23" s="421"/>
      <c r="BP23" s="421"/>
      <c r="BQ23" s="421"/>
      <c r="BR23" s="420"/>
      <c r="BS23" s="440"/>
      <c r="BT23" s="422"/>
      <c r="BU23" s="440"/>
      <c r="BV23" s="422"/>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row>
    <row r="24" spans="1:126" s="22" customFormat="1" ht="72" customHeight="1">
      <c r="A24" s="420" t="s">
        <v>258</v>
      </c>
      <c r="B24" s="479" t="s">
        <v>259</v>
      </c>
      <c r="C24" s="421" t="s">
        <v>260</v>
      </c>
      <c r="D24" s="420" t="s">
        <v>261</v>
      </c>
      <c r="E24" s="420" t="s">
        <v>262</v>
      </c>
      <c r="F24" s="420" t="s">
        <v>131</v>
      </c>
      <c r="G24" s="420" t="s">
        <v>131</v>
      </c>
      <c r="H24" s="420" t="s">
        <v>131</v>
      </c>
      <c r="I24" s="420" t="s">
        <v>131</v>
      </c>
      <c r="J24" s="420" t="s">
        <v>84</v>
      </c>
      <c r="K24" s="420" t="s">
        <v>263</v>
      </c>
      <c r="L24" s="420" t="s">
        <v>264</v>
      </c>
      <c r="M24" s="420" t="s">
        <v>83</v>
      </c>
      <c r="N24" s="420" t="s">
        <v>83</v>
      </c>
      <c r="O24" s="420" t="s">
        <v>83</v>
      </c>
      <c r="P24" s="420" t="s">
        <v>83</v>
      </c>
      <c r="Q24" s="420" t="s">
        <v>83</v>
      </c>
      <c r="R24" s="420" t="s">
        <v>83</v>
      </c>
      <c r="S24" s="420" t="s">
        <v>83</v>
      </c>
      <c r="T24" s="420" t="s">
        <v>147</v>
      </c>
      <c r="U24" s="420" t="s">
        <v>83</v>
      </c>
      <c r="V24" s="420" t="s">
        <v>83</v>
      </c>
      <c r="W24" s="420" t="s">
        <v>83</v>
      </c>
      <c r="X24" s="420" t="s">
        <v>83</v>
      </c>
      <c r="Y24" s="420" t="s">
        <v>83</v>
      </c>
      <c r="Z24" s="420" t="s">
        <v>83</v>
      </c>
      <c r="AA24" s="420" t="s">
        <v>83</v>
      </c>
      <c r="AB24" s="420" t="s">
        <v>147</v>
      </c>
      <c r="AC24" s="420" t="s">
        <v>83</v>
      </c>
      <c r="AD24" s="420" t="s">
        <v>147</v>
      </c>
      <c r="AE24" s="420" t="s">
        <v>147</v>
      </c>
      <c r="AF24" s="422">
        <v>15</v>
      </c>
      <c r="AG24" s="420" t="s">
        <v>148</v>
      </c>
      <c r="AH24" s="422">
        <v>4</v>
      </c>
      <c r="AI24" s="422" t="s">
        <v>89</v>
      </c>
      <c r="AJ24" s="423">
        <v>5</v>
      </c>
      <c r="AK24" s="424" t="s">
        <v>90</v>
      </c>
      <c r="AL24" s="478" t="s">
        <v>265</v>
      </c>
      <c r="AM24" s="420" t="s">
        <v>266</v>
      </c>
      <c r="AN24" s="480" t="s">
        <v>267</v>
      </c>
      <c r="AO24" s="420" t="s">
        <v>94</v>
      </c>
      <c r="AP24" s="420" t="s">
        <v>268</v>
      </c>
      <c r="AQ24" s="422" t="s">
        <v>97</v>
      </c>
      <c r="AR24" s="422" t="s">
        <v>97</v>
      </c>
      <c r="AS24" s="422" t="s">
        <v>96</v>
      </c>
      <c r="AT24" s="422" t="s">
        <v>97</v>
      </c>
      <c r="AU24" s="422" t="s">
        <v>97</v>
      </c>
      <c r="AV24" s="422" t="s">
        <v>97</v>
      </c>
      <c r="AW24" s="422" t="s">
        <v>97</v>
      </c>
      <c r="AX24" s="422">
        <v>85</v>
      </c>
      <c r="AY24" s="427" t="s">
        <v>152</v>
      </c>
      <c r="AZ24" s="422">
        <v>4</v>
      </c>
      <c r="BA24" s="422" t="s">
        <v>153</v>
      </c>
      <c r="BB24" s="423">
        <v>2</v>
      </c>
      <c r="BC24" s="428" t="s">
        <v>89</v>
      </c>
      <c r="BD24" s="422">
        <v>5</v>
      </c>
      <c r="BE24" s="428" t="s">
        <v>90</v>
      </c>
      <c r="BF24" s="421">
        <v>10</v>
      </c>
      <c r="BG24" s="420" t="s">
        <v>99</v>
      </c>
      <c r="BH24" s="420" t="s">
        <v>269</v>
      </c>
      <c r="BI24" s="420" t="s">
        <v>270</v>
      </c>
      <c r="BJ24" s="429" t="s">
        <v>271</v>
      </c>
      <c r="BK24" s="421" t="s">
        <v>96</v>
      </c>
      <c r="BL24" s="421" t="s">
        <v>272</v>
      </c>
      <c r="BM24" s="421" t="s">
        <v>96</v>
      </c>
      <c r="BN24" s="421" t="s">
        <v>273</v>
      </c>
      <c r="BO24" s="421"/>
      <c r="BP24" s="421"/>
      <c r="BQ24" s="421"/>
      <c r="BR24" s="421"/>
      <c r="BS24" s="429"/>
      <c r="BT24" s="490"/>
      <c r="BU24" s="440"/>
      <c r="BV24" s="422"/>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row>
    <row r="25" spans="1:126" s="22" customFormat="1" ht="69" customHeight="1">
      <c r="A25" s="420" t="s">
        <v>258</v>
      </c>
      <c r="B25" s="479" t="s">
        <v>274</v>
      </c>
      <c r="C25" s="421" t="s">
        <v>260</v>
      </c>
      <c r="D25" s="420" t="s">
        <v>261</v>
      </c>
      <c r="E25" s="420" t="s">
        <v>262</v>
      </c>
      <c r="F25" s="420" t="s">
        <v>131</v>
      </c>
      <c r="G25" s="420" t="s">
        <v>131</v>
      </c>
      <c r="H25" s="420" t="s">
        <v>131</v>
      </c>
      <c r="I25" s="420" t="s">
        <v>131</v>
      </c>
      <c r="J25" s="420" t="s">
        <v>84</v>
      </c>
      <c r="K25" s="420" t="s">
        <v>275</v>
      </c>
      <c r="L25" s="420" t="s">
        <v>264</v>
      </c>
      <c r="M25" s="420" t="s">
        <v>83</v>
      </c>
      <c r="N25" s="420" t="s">
        <v>83</v>
      </c>
      <c r="O25" s="420" t="s">
        <v>83</v>
      </c>
      <c r="P25" s="420" t="s">
        <v>83</v>
      </c>
      <c r="Q25" s="420" t="s">
        <v>83</v>
      </c>
      <c r="R25" s="420" t="s">
        <v>83</v>
      </c>
      <c r="S25" s="420" t="s">
        <v>83</v>
      </c>
      <c r="T25" s="420" t="s">
        <v>147</v>
      </c>
      <c r="U25" s="420" t="s">
        <v>83</v>
      </c>
      <c r="V25" s="420" t="s">
        <v>83</v>
      </c>
      <c r="W25" s="420" t="s">
        <v>83</v>
      </c>
      <c r="X25" s="420" t="s">
        <v>83</v>
      </c>
      <c r="Y25" s="420" t="s">
        <v>83</v>
      </c>
      <c r="Z25" s="420" t="s">
        <v>83</v>
      </c>
      <c r="AA25" s="420" t="s">
        <v>83</v>
      </c>
      <c r="AB25" s="420" t="s">
        <v>147</v>
      </c>
      <c r="AC25" s="420" t="s">
        <v>83</v>
      </c>
      <c r="AD25" s="420" t="s">
        <v>147</v>
      </c>
      <c r="AE25" s="420" t="s">
        <v>147</v>
      </c>
      <c r="AF25" s="422">
        <v>15</v>
      </c>
      <c r="AG25" s="420" t="s">
        <v>148</v>
      </c>
      <c r="AH25" s="422">
        <v>4</v>
      </c>
      <c r="AI25" s="422" t="s">
        <v>89</v>
      </c>
      <c r="AJ25" s="423">
        <v>5</v>
      </c>
      <c r="AK25" s="424" t="s">
        <v>90</v>
      </c>
      <c r="AL25" s="478" t="s">
        <v>276</v>
      </c>
      <c r="AM25" s="420" t="s">
        <v>277</v>
      </c>
      <c r="AN25" s="480" t="s">
        <v>278</v>
      </c>
      <c r="AO25" s="420" t="s">
        <v>94</v>
      </c>
      <c r="AP25" s="420" t="s">
        <v>95</v>
      </c>
      <c r="AQ25" s="422" t="s">
        <v>97</v>
      </c>
      <c r="AR25" s="422" t="s">
        <v>97</v>
      </c>
      <c r="AS25" s="422" t="s">
        <v>96</v>
      </c>
      <c r="AT25" s="422" t="s">
        <v>97</v>
      </c>
      <c r="AU25" s="422" t="s">
        <v>97</v>
      </c>
      <c r="AV25" s="422" t="s">
        <v>97</v>
      </c>
      <c r="AW25" s="422" t="s">
        <v>97</v>
      </c>
      <c r="AX25" s="422">
        <v>85</v>
      </c>
      <c r="AY25" s="427" t="s">
        <v>152</v>
      </c>
      <c r="AZ25" s="422">
        <v>4</v>
      </c>
      <c r="BA25" s="422" t="s">
        <v>153</v>
      </c>
      <c r="BB25" s="423">
        <v>2</v>
      </c>
      <c r="BC25" s="428" t="s">
        <v>89</v>
      </c>
      <c r="BD25" s="422">
        <v>5</v>
      </c>
      <c r="BE25" s="428" t="s">
        <v>90</v>
      </c>
      <c r="BF25" s="421">
        <v>10</v>
      </c>
      <c r="BG25" s="420" t="s">
        <v>99</v>
      </c>
      <c r="BH25" s="420" t="s">
        <v>137</v>
      </c>
      <c r="BI25" s="420" t="s">
        <v>279</v>
      </c>
      <c r="BJ25" s="429" t="s">
        <v>280</v>
      </c>
      <c r="BK25" s="421" t="s">
        <v>96</v>
      </c>
      <c r="BL25" s="421" t="s">
        <v>281</v>
      </c>
      <c r="BM25" s="421" t="s">
        <v>96</v>
      </c>
      <c r="BN25" s="421" t="s">
        <v>282</v>
      </c>
      <c r="BO25" s="421"/>
      <c r="BP25" s="421"/>
      <c r="BQ25" s="421"/>
      <c r="BR25" s="421"/>
      <c r="BS25" s="429"/>
      <c r="BT25" s="490"/>
      <c r="BU25" s="440"/>
      <c r="BV25" s="422"/>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row>
    <row r="26" spans="1:126" ht="90" customHeight="1">
      <c r="A26" s="420" t="s">
        <v>258</v>
      </c>
      <c r="B26" s="479" t="s">
        <v>283</v>
      </c>
      <c r="C26" s="421" t="s">
        <v>260</v>
      </c>
      <c r="D26" s="420" t="s">
        <v>261</v>
      </c>
      <c r="E26" s="420" t="s">
        <v>262</v>
      </c>
      <c r="F26" s="420" t="s">
        <v>131</v>
      </c>
      <c r="G26" s="420" t="s">
        <v>131</v>
      </c>
      <c r="H26" s="420" t="s">
        <v>131</v>
      </c>
      <c r="I26" s="420" t="s">
        <v>131</v>
      </c>
      <c r="J26" s="420" t="s">
        <v>84</v>
      </c>
      <c r="K26" s="420" t="s">
        <v>284</v>
      </c>
      <c r="L26" s="420" t="s">
        <v>264</v>
      </c>
      <c r="M26" s="420" t="s">
        <v>83</v>
      </c>
      <c r="N26" s="420" t="s">
        <v>83</v>
      </c>
      <c r="O26" s="420" t="s">
        <v>83</v>
      </c>
      <c r="P26" s="420" t="s">
        <v>83</v>
      </c>
      <c r="Q26" s="420" t="s">
        <v>83</v>
      </c>
      <c r="R26" s="420" t="s">
        <v>83</v>
      </c>
      <c r="S26" s="420" t="s">
        <v>83</v>
      </c>
      <c r="T26" s="420" t="s">
        <v>147</v>
      </c>
      <c r="U26" s="420" t="s">
        <v>83</v>
      </c>
      <c r="V26" s="420" t="s">
        <v>83</v>
      </c>
      <c r="W26" s="420" t="s">
        <v>83</v>
      </c>
      <c r="X26" s="420" t="s">
        <v>83</v>
      </c>
      <c r="Y26" s="420" t="s">
        <v>83</v>
      </c>
      <c r="Z26" s="420" t="s">
        <v>83</v>
      </c>
      <c r="AA26" s="420" t="s">
        <v>83</v>
      </c>
      <c r="AB26" s="420" t="s">
        <v>147</v>
      </c>
      <c r="AC26" s="420" t="s">
        <v>83</v>
      </c>
      <c r="AD26" s="420" t="s">
        <v>147</v>
      </c>
      <c r="AE26" s="420" t="s">
        <v>147</v>
      </c>
      <c r="AF26" s="422">
        <v>15</v>
      </c>
      <c r="AG26" s="420" t="s">
        <v>148</v>
      </c>
      <c r="AH26" s="422">
        <v>4</v>
      </c>
      <c r="AI26" s="422" t="s">
        <v>89</v>
      </c>
      <c r="AJ26" s="423">
        <v>5</v>
      </c>
      <c r="AK26" s="424" t="s">
        <v>90</v>
      </c>
      <c r="AL26" s="478" t="s">
        <v>285</v>
      </c>
      <c r="AM26" s="420" t="s">
        <v>286</v>
      </c>
      <c r="AN26" s="480" t="s">
        <v>287</v>
      </c>
      <c r="AO26" s="420" t="s">
        <v>94</v>
      </c>
      <c r="AP26" s="420" t="s">
        <v>95</v>
      </c>
      <c r="AQ26" s="422" t="s">
        <v>97</v>
      </c>
      <c r="AR26" s="422" t="s">
        <v>97</v>
      </c>
      <c r="AS26" s="422" t="s">
        <v>96</v>
      </c>
      <c r="AT26" s="422" t="s">
        <v>97</v>
      </c>
      <c r="AU26" s="422" t="s">
        <v>97</v>
      </c>
      <c r="AV26" s="422" t="s">
        <v>97</v>
      </c>
      <c r="AW26" s="422" t="s">
        <v>97</v>
      </c>
      <c r="AX26" s="422">
        <v>85</v>
      </c>
      <c r="AY26" s="427" t="s">
        <v>152</v>
      </c>
      <c r="AZ26" s="422">
        <v>4</v>
      </c>
      <c r="BA26" s="422" t="s">
        <v>153</v>
      </c>
      <c r="BB26" s="423">
        <v>2</v>
      </c>
      <c r="BC26" s="428" t="s">
        <v>89</v>
      </c>
      <c r="BD26" s="422">
        <v>5</v>
      </c>
      <c r="BE26" s="428" t="s">
        <v>90</v>
      </c>
      <c r="BF26" s="421">
        <v>10</v>
      </c>
      <c r="BG26" s="420" t="s">
        <v>99</v>
      </c>
      <c r="BH26" s="420" t="s">
        <v>154</v>
      </c>
      <c r="BI26" s="420" t="s">
        <v>279</v>
      </c>
      <c r="BJ26" s="429" t="s">
        <v>288</v>
      </c>
      <c r="BK26" s="421" t="s">
        <v>96</v>
      </c>
      <c r="BL26" s="421" t="s">
        <v>289</v>
      </c>
      <c r="BM26" s="421" t="s">
        <v>96</v>
      </c>
      <c r="BN26" s="421" t="s">
        <v>290</v>
      </c>
      <c r="BO26" s="421"/>
      <c r="BP26" s="421"/>
      <c r="BQ26" s="421"/>
      <c r="BR26" s="421"/>
      <c r="BS26" s="420"/>
      <c r="BT26" s="421"/>
      <c r="BU26" s="420"/>
      <c r="BV26" s="421"/>
    </row>
    <row r="27" spans="1:126" ht="71.25" customHeight="1">
      <c r="A27" s="420" t="s">
        <v>291</v>
      </c>
      <c r="B27" s="421" t="s">
        <v>292</v>
      </c>
      <c r="C27" s="421" t="s">
        <v>293</v>
      </c>
      <c r="D27" s="420" t="s">
        <v>294</v>
      </c>
      <c r="E27" s="430" t="s">
        <v>295</v>
      </c>
      <c r="F27" s="430" t="s">
        <v>97</v>
      </c>
      <c r="G27" s="430" t="s">
        <v>97</v>
      </c>
      <c r="H27" s="430" t="s">
        <v>97</v>
      </c>
      <c r="I27" s="430" t="s">
        <v>97</v>
      </c>
      <c r="J27" s="430" t="s">
        <v>84</v>
      </c>
      <c r="K27" s="430" t="s">
        <v>296</v>
      </c>
      <c r="L27" s="420" t="s">
        <v>297</v>
      </c>
      <c r="M27" s="430" t="s">
        <v>83</v>
      </c>
      <c r="N27" s="430" t="s">
        <v>83</v>
      </c>
      <c r="O27" s="430" t="s">
        <v>83</v>
      </c>
      <c r="P27" s="430" t="s">
        <v>83</v>
      </c>
      <c r="Q27" s="430" t="s">
        <v>83</v>
      </c>
      <c r="R27" s="430" t="s">
        <v>83</v>
      </c>
      <c r="S27" s="430" t="s">
        <v>87</v>
      </c>
      <c r="T27" s="420" t="s">
        <v>83</v>
      </c>
      <c r="U27" s="430" t="s">
        <v>83</v>
      </c>
      <c r="V27" s="430" t="s">
        <v>83</v>
      </c>
      <c r="W27" s="430" t="s">
        <v>83</v>
      </c>
      <c r="X27" s="430" t="s">
        <v>83</v>
      </c>
      <c r="Y27" s="430" t="s">
        <v>83</v>
      </c>
      <c r="Z27" s="430" t="s">
        <v>83</v>
      </c>
      <c r="AA27" s="430" t="s">
        <v>83</v>
      </c>
      <c r="AB27" s="430" t="s">
        <v>87</v>
      </c>
      <c r="AC27" s="430" t="s">
        <v>83</v>
      </c>
      <c r="AD27" s="430" t="s">
        <v>87</v>
      </c>
      <c r="AE27" s="430" t="s">
        <v>87</v>
      </c>
      <c r="AF27" s="422">
        <v>15</v>
      </c>
      <c r="AG27" s="430" t="s">
        <v>113</v>
      </c>
      <c r="AH27" s="422">
        <v>1</v>
      </c>
      <c r="AI27" s="422" t="s">
        <v>89</v>
      </c>
      <c r="AJ27" s="423">
        <v>5</v>
      </c>
      <c r="AK27" s="424" t="s">
        <v>114</v>
      </c>
      <c r="AL27" s="486" t="s">
        <v>298</v>
      </c>
      <c r="AM27" s="420" t="s">
        <v>299</v>
      </c>
      <c r="AN27" s="430" t="s">
        <v>300</v>
      </c>
      <c r="AO27" s="430" t="s">
        <v>94</v>
      </c>
      <c r="AP27" s="430" t="s">
        <v>95</v>
      </c>
      <c r="AQ27" s="422" t="s">
        <v>97</v>
      </c>
      <c r="AR27" s="422" t="s">
        <v>97</v>
      </c>
      <c r="AS27" s="422" t="s">
        <v>96</v>
      </c>
      <c r="AT27" s="422" t="s">
        <v>97</v>
      </c>
      <c r="AU27" s="422" t="s">
        <v>97</v>
      </c>
      <c r="AV27" s="422" t="s">
        <v>97</v>
      </c>
      <c r="AW27" s="422" t="s">
        <v>97</v>
      </c>
      <c r="AX27" s="422">
        <v>85</v>
      </c>
      <c r="AY27" s="427" t="s">
        <v>152</v>
      </c>
      <c r="AZ27" s="422">
        <v>1</v>
      </c>
      <c r="BA27" s="422" t="s">
        <v>113</v>
      </c>
      <c r="BB27" s="423">
        <v>1</v>
      </c>
      <c r="BC27" s="428" t="s">
        <v>89</v>
      </c>
      <c r="BD27" s="422">
        <v>5</v>
      </c>
      <c r="BE27" s="428" t="s">
        <v>114</v>
      </c>
      <c r="BF27" s="421">
        <v>5</v>
      </c>
      <c r="BG27" s="430" t="s">
        <v>99</v>
      </c>
      <c r="BH27" s="430" t="s">
        <v>301</v>
      </c>
      <c r="BI27" s="420" t="s">
        <v>302</v>
      </c>
      <c r="BJ27" s="429" t="s">
        <v>303</v>
      </c>
      <c r="BK27" s="421" t="s">
        <v>96</v>
      </c>
      <c r="BL27" s="198" t="s">
        <v>304</v>
      </c>
      <c r="BM27" s="421" t="s">
        <v>96</v>
      </c>
      <c r="BN27" s="421" t="s">
        <v>305</v>
      </c>
      <c r="BO27" s="421"/>
      <c r="BP27" s="421"/>
      <c r="BQ27" s="421"/>
      <c r="BR27" s="420"/>
      <c r="BS27" s="420"/>
      <c r="BT27" s="420"/>
      <c r="BU27" s="420"/>
      <c r="BV27" s="420"/>
    </row>
    <row r="28" spans="1:126" ht="114" customHeight="1">
      <c r="A28" s="420" t="s">
        <v>291</v>
      </c>
      <c r="B28" s="421" t="s">
        <v>306</v>
      </c>
      <c r="C28" s="421" t="s">
        <v>293</v>
      </c>
      <c r="D28" s="420" t="s">
        <v>294</v>
      </c>
      <c r="E28" s="444" t="s">
        <v>307</v>
      </c>
      <c r="F28" s="430" t="s">
        <v>97</v>
      </c>
      <c r="G28" s="430" t="s">
        <v>97</v>
      </c>
      <c r="H28" s="430" t="s">
        <v>97</v>
      </c>
      <c r="I28" s="430" t="s">
        <v>97</v>
      </c>
      <c r="J28" s="430" t="s">
        <v>84</v>
      </c>
      <c r="K28" s="430" t="s">
        <v>308</v>
      </c>
      <c r="L28" s="430" t="s">
        <v>309</v>
      </c>
      <c r="M28" s="430" t="s">
        <v>83</v>
      </c>
      <c r="N28" s="430" t="s">
        <v>83</v>
      </c>
      <c r="O28" s="430" t="s">
        <v>83</v>
      </c>
      <c r="P28" s="430" t="s">
        <v>83</v>
      </c>
      <c r="Q28" s="430" t="s">
        <v>83</v>
      </c>
      <c r="R28" s="430" t="s">
        <v>83</v>
      </c>
      <c r="S28" s="430" t="s">
        <v>87</v>
      </c>
      <c r="T28" s="420" t="s">
        <v>87</v>
      </c>
      <c r="U28" s="420" t="s">
        <v>87</v>
      </c>
      <c r="V28" s="430" t="s">
        <v>83</v>
      </c>
      <c r="W28" s="430" t="s">
        <v>83</v>
      </c>
      <c r="X28" s="430" t="s">
        <v>83</v>
      </c>
      <c r="Y28" s="430" t="s">
        <v>83</v>
      </c>
      <c r="Z28" s="430" t="s">
        <v>83</v>
      </c>
      <c r="AA28" s="430" t="s">
        <v>83</v>
      </c>
      <c r="AB28" s="430" t="s">
        <v>87</v>
      </c>
      <c r="AC28" s="430" t="s">
        <v>83</v>
      </c>
      <c r="AD28" s="430" t="s">
        <v>87</v>
      </c>
      <c r="AE28" s="430" t="s">
        <v>87</v>
      </c>
      <c r="AF28" s="422">
        <v>13</v>
      </c>
      <c r="AG28" s="430" t="s">
        <v>113</v>
      </c>
      <c r="AH28" s="422">
        <v>1</v>
      </c>
      <c r="AI28" s="422" t="s">
        <v>89</v>
      </c>
      <c r="AJ28" s="423">
        <v>5</v>
      </c>
      <c r="AK28" s="424" t="s">
        <v>114</v>
      </c>
      <c r="AL28" s="440" t="s">
        <v>310</v>
      </c>
      <c r="AM28" s="420" t="s">
        <v>311</v>
      </c>
      <c r="AN28" s="420" t="s">
        <v>312</v>
      </c>
      <c r="AO28" s="430" t="s">
        <v>94</v>
      </c>
      <c r="AP28" s="430" t="s">
        <v>95</v>
      </c>
      <c r="AQ28" s="422" t="s">
        <v>97</v>
      </c>
      <c r="AR28" s="422" t="s">
        <v>97</v>
      </c>
      <c r="AS28" s="422" t="s">
        <v>96</v>
      </c>
      <c r="AT28" s="422" t="s">
        <v>97</v>
      </c>
      <c r="AU28" s="422" t="s">
        <v>97</v>
      </c>
      <c r="AV28" s="422" t="s">
        <v>97</v>
      </c>
      <c r="AW28" s="422" t="s">
        <v>97</v>
      </c>
      <c r="AX28" s="422">
        <v>85</v>
      </c>
      <c r="AY28" s="427" t="s">
        <v>152</v>
      </c>
      <c r="AZ28" s="422">
        <v>1</v>
      </c>
      <c r="BA28" s="422" t="s">
        <v>113</v>
      </c>
      <c r="BB28" s="423">
        <v>1</v>
      </c>
      <c r="BC28" s="428" t="s">
        <v>89</v>
      </c>
      <c r="BD28" s="422">
        <v>5</v>
      </c>
      <c r="BE28" s="428" t="s">
        <v>114</v>
      </c>
      <c r="BF28" s="421">
        <v>5</v>
      </c>
      <c r="BG28" s="430" t="s">
        <v>99</v>
      </c>
      <c r="BH28" s="430" t="s">
        <v>313</v>
      </c>
      <c r="BI28" s="430" t="s">
        <v>314</v>
      </c>
      <c r="BJ28" s="429" t="s">
        <v>315</v>
      </c>
      <c r="BK28" s="421" t="s">
        <v>96</v>
      </c>
      <c r="BL28" s="198" t="s">
        <v>316</v>
      </c>
      <c r="BM28" s="421" t="s">
        <v>96</v>
      </c>
      <c r="BN28" s="421" t="s">
        <v>317</v>
      </c>
      <c r="BO28" s="421"/>
      <c r="BP28" s="421"/>
      <c r="BQ28" s="421"/>
      <c r="BR28" s="427"/>
      <c r="BS28" s="427"/>
      <c r="BT28" s="427"/>
      <c r="BU28" s="427"/>
      <c r="BV28" s="427"/>
    </row>
    <row r="29" spans="1:126" ht="123.75" customHeight="1">
      <c r="A29" s="433" t="s">
        <v>318</v>
      </c>
      <c r="B29" s="421" t="s">
        <v>319</v>
      </c>
      <c r="C29" s="421" t="s">
        <v>320</v>
      </c>
      <c r="D29" s="420" t="s">
        <v>321</v>
      </c>
      <c r="E29" s="433" t="s">
        <v>322</v>
      </c>
      <c r="F29" s="424" t="s">
        <v>83</v>
      </c>
      <c r="G29" s="424" t="s">
        <v>83</v>
      </c>
      <c r="H29" s="433" t="s">
        <v>83</v>
      </c>
      <c r="I29" s="433" t="s">
        <v>83</v>
      </c>
      <c r="J29" s="433" t="s">
        <v>110</v>
      </c>
      <c r="K29" s="433" t="s">
        <v>323</v>
      </c>
      <c r="L29" s="433" t="s">
        <v>324</v>
      </c>
      <c r="M29" s="424" t="s">
        <v>83</v>
      </c>
      <c r="N29" s="424" t="s">
        <v>83</v>
      </c>
      <c r="O29" s="424" t="s">
        <v>83</v>
      </c>
      <c r="P29" s="424" t="s">
        <v>96</v>
      </c>
      <c r="Q29" s="424" t="s">
        <v>83</v>
      </c>
      <c r="R29" s="424" t="s">
        <v>83</v>
      </c>
      <c r="S29" s="424" t="s">
        <v>83</v>
      </c>
      <c r="T29" s="433" t="s">
        <v>87</v>
      </c>
      <c r="U29" s="424" t="s">
        <v>87</v>
      </c>
      <c r="V29" s="433" t="s">
        <v>83</v>
      </c>
      <c r="W29" s="424" t="s">
        <v>83</v>
      </c>
      <c r="X29" s="424" t="s">
        <v>83</v>
      </c>
      <c r="Y29" s="424" t="s">
        <v>83</v>
      </c>
      <c r="Z29" s="424" t="s">
        <v>83</v>
      </c>
      <c r="AA29" s="424" t="s">
        <v>83</v>
      </c>
      <c r="AB29" s="424" t="s">
        <v>83</v>
      </c>
      <c r="AC29" s="424" t="s">
        <v>83</v>
      </c>
      <c r="AD29" s="424" t="s">
        <v>87</v>
      </c>
      <c r="AE29" s="424" t="s">
        <v>87</v>
      </c>
      <c r="AF29" s="422">
        <v>14</v>
      </c>
      <c r="AG29" s="424" t="s">
        <v>148</v>
      </c>
      <c r="AH29" s="422">
        <v>4</v>
      </c>
      <c r="AI29" s="422" t="s">
        <v>89</v>
      </c>
      <c r="AJ29" s="423">
        <v>5</v>
      </c>
      <c r="AK29" s="424" t="s">
        <v>90</v>
      </c>
      <c r="AL29" s="433" t="s">
        <v>325</v>
      </c>
      <c r="AM29" s="433" t="s">
        <v>326</v>
      </c>
      <c r="AN29" s="433" t="s">
        <v>327</v>
      </c>
      <c r="AO29" s="433" t="s">
        <v>94</v>
      </c>
      <c r="AP29" s="424" t="s">
        <v>328</v>
      </c>
      <c r="AQ29" s="422" t="s">
        <v>96</v>
      </c>
      <c r="AR29" s="427" t="s">
        <v>97</v>
      </c>
      <c r="AS29" s="422" t="s">
        <v>96</v>
      </c>
      <c r="AT29" s="422" t="s">
        <v>97</v>
      </c>
      <c r="AU29" s="422" t="s">
        <v>97</v>
      </c>
      <c r="AV29" s="422" t="s">
        <v>97</v>
      </c>
      <c r="AW29" s="422" t="s">
        <v>97</v>
      </c>
      <c r="AX29" s="422">
        <v>40</v>
      </c>
      <c r="AY29" s="427" t="s">
        <v>98</v>
      </c>
      <c r="AZ29" s="422">
        <v>4</v>
      </c>
      <c r="BA29" s="422" t="s">
        <v>148</v>
      </c>
      <c r="BB29" s="423">
        <v>4</v>
      </c>
      <c r="BC29" s="428" t="s">
        <v>89</v>
      </c>
      <c r="BD29" s="422">
        <v>5</v>
      </c>
      <c r="BE29" s="428" t="s">
        <v>90</v>
      </c>
      <c r="BF29" s="421">
        <v>20</v>
      </c>
      <c r="BG29" s="424" t="s">
        <v>99</v>
      </c>
      <c r="BH29" s="424" t="s">
        <v>137</v>
      </c>
      <c r="BI29" s="481" t="s">
        <v>329</v>
      </c>
      <c r="BJ29" s="429" t="s">
        <v>330</v>
      </c>
      <c r="BK29" s="421" t="s">
        <v>96</v>
      </c>
      <c r="BL29" s="481" t="s">
        <v>331</v>
      </c>
      <c r="BM29" s="421" t="s">
        <v>96</v>
      </c>
      <c r="BN29" s="421" t="s">
        <v>332</v>
      </c>
      <c r="BO29" s="421"/>
      <c r="BP29" s="421"/>
      <c r="BQ29" s="421"/>
      <c r="BR29" s="492"/>
      <c r="BS29" s="492"/>
      <c r="BT29" s="427"/>
      <c r="BU29" s="492"/>
      <c r="BV29" s="427"/>
    </row>
    <row r="30" spans="1:126" ht="80.25" customHeight="1">
      <c r="A30" s="433" t="s">
        <v>318</v>
      </c>
      <c r="B30" s="421" t="s">
        <v>333</v>
      </c>
      <c r="C30" s="421" t="s">
        <v>320</v>
      </c>
      <c r="D30" s="420" t="s">
        <v>321</v>
      </c>
      <c r="E30" s="433" t="s">
        <v>334</v>
      </c>
      <c r="F30" s="424" t="s">
        <v>83</v>
      </c>
      <c r="G30" s="424" t="s">
        <v>83</v>
      </c>
      <c r="H30" s="433" t="s">
        <v>83</v>
      </c>
      <c r="I30" s="433" t="s">
        <v>128</v>
      </c>
      <c r="J30" s="433" t="s">
        <v>110</v>
      </c>
      <c r="K30" s="424" t="s">
        <v>335</v>
      </c>
      <c r="L30" s="433" t="s">
        <v>336</v>
      </c>
      <c r="M30" s="424" t="s">
        <v>83</v>
      </c>
      <c r="N30" s="424" t="s">
        <v>83</v>
      </c>
      <c r="O30" s="424" t="s">
        <v>83</v>
      </c>
      <c r="P30" s="424" t="s">
        <v>83</v>
      </c>
      <c r="Q30" s="424" t="s">
        <v>83</v>
      </c>
      <c r="R30" s="424" t="s">
        <v>128</v>
      </c>
      <c r="S30" s="424" t="s">
        <v>87</v>
      </c>
      <c r="T30" s="433" t="s">
        <v>83</v>
      </c>
      <c r="U30" s="433" t="s">
        <v>83</v>
      </c>
      <c r="V30" s="424" t="s">
        <v>83</v>
      </c>
      <c r="W30" s="424" t="s">
        <v>83</v>
      </c>
      <c r="X30" s="424" t="s">
        <v>83</v>
      </c>
      <c r="Y30" s="424" t="s">
        <v>83</v>
      </c>
      <c r="Z30" s="424" t="s">
        <v>83</v>
      </c>
      <c r="AA30" s="424" t="s">
        <v>83</v>
      </c>
      <c r="AB30" s="424" t="s">
        <v>83</v>
      </c>
      <c r="AC30" s="424" t="s">
        <v>83</v>
      </c>
      <c r="AD30" s="424" t="s">
        <v>87</v>
      </c>
      <c r="AE30" s="424" t="s">
        <v>87</v>
      </c>
      <c r="AF30" s="482">
        <v>16</v>
      </c>
      <c r="AG30" s="424" t="s">
        <v>88</v>
      </c>
      <c r="AH30" s="422">
        <v>3</v>
      </c>
      <c r="AI30" s="482" t="s">
        <v>89</v>
      </c>
      <c r="AJ30" s="423">
        <v>5</v>
      </c>
      <c r="AK30" s="424" t="s">
        <v>90</v>
      </c>
      <c r="AL30" s="433" t="s">
        <v>337</v>
      </c>
      <c r="AM30" s="433" t="s">
        <v>338</v>
      </c>
      <c r="AN30" s="433" t="s">
        <v>339</v>
      </c>
      <c r="AO30" s="433" t="s">
        <v>94</v>
      </c>
      <c r="AP30" s="424" t="s">
        <v>328</v>
      </c>
      <c r="AQ30" s="427" t="s">
        <v>97</v>
      </c>
      <c r="AR30" s="422" t="s">
        <v>97</v>
      </c>
      <c r="AS30" s="422" t="s">
        <v>96</v>
      </c>
      <c r="AT30" s="422" t="s">
        <v>97</v>
      </c>
      <c r="AU30" s="422" t="s">
        <v>97</v>
      </c>
      <c r="AV30" s="422" t="s">
        <v>97</v>
      </c>
      <c r="AW30" s="422" t="s">
        <v>97</v>
      </c>
      <c r="AX30" s="422">
        <v>55</v>
      </c>
      <c r="AY30" s="483" t="s">
        <v>136</v>
      </c>
      <c r="AZ30" s="422">
        <v>3</v>
      </c>
      <c r="BA30" s="422" t="s">
        <v>153</v>
      </c>
      <c r="BB30" s="423">
        <v>2</v>
      </c>
      <c r="BC30" s="428" t="s">
        <v>89</v>
      </c>
      <c r="BD30" s="422">
        <v>5</v>
      </c>
      <c r="BE30" s="428" t="s">
        <v>90</v>
      </c>
      <c r="BF30" s="421">
        <v>10</v>
      </c>
      <c r="BG30" s="424" t="s">
        <v>99</v>
      </c>
      <c r="BH30" s="424" t="s">
        <v>137</v>
      </c>
      <c r="BI30" s="433" t="s">
        <v>340</v>
      </c>
      <c r="BJ30" s="429" t="s">
        <v>341</v>
      </c>
      <c r="BK30" s="421" t="s">
        <v>96</v>
      </c>
      <c r="BL30" s="481" t="s">
        <v>342</v>
      </c>
      <c r="BM30" s="421" t="s">
        <v>96</v>
      </c>
      <c r="BN30" s="421" t="s">
        <v>343</v>
      </c>
      <c r="BO30" s="421"/>
      <c r="BP30" s="421"/>
      <c r="BQ30" s="421"/>
      <c r="BR30" s="424"/>
      <c r="BS30" s="433"/>
      <c r="BT30" s="424"/>
      <c r="BU30" s="433"/>
      <c r="BV30" s="424"/>
    </row>
    <row r="31" spans="1:126" ht="80.25" customHeight="1">
      <c r="A31" s="440" t="s">
        <v>344</v>
      </c>
      <c r="B31" s="421" t="s">
        <v>345</v>
      </c>
      <c r="C31" s="421" t="s">
        <v>346</v>
      </c>
      <c r="D31" s="420" t="s">
        <v>347</v>
      </c>
      <c r="E31" s="427" t="s">
        <v>348</v>
      </c>
      <c r="F31" s="422" t="s">
        <v>83</v>
      </c>
      <c r="G31" s="422" t="s">
        <v>83</v>
      </c>
      <c r="H31" s="422" t="s">
        <v>83</v>
      </c>
      <c r="I31" s="422" t="s">
        <v>83</v>
      </c>
      <c r="J31" s="422" t="s">
        <v>110</v>
      </c>
      <c r="K31" s="427" t="s">
        <v>349</v>
      </c>
      <c r="L31" s="427" t="s">
        <v>350</v>
      </c>
      <c r="M31" s="422" t="s">
        <v>83</v>
      </c>
      <c r="N31" s="422" t="s">
        <v>83</v>
      </c>
      <c r="O31" s="422" t="s">
        <v>87</v>
      </c>
      <c r="P31" s="422" t="s">
        <v>87</v>
      </c>
      <c r="Q31" s="422" t="s">
        <v>83</v>
      </c>
      <c r="R31" s="422" t="s">
        <v>87</v>
      </c>
      <c r="S31" s="422" t="s">
        <v>87</v>
      </c>
      <c r="T31" s="422" t="s">
        <v>87</v>
      </c>
      <c r="U31" s="422" t="s">
        <v>83</v>
      </c>
      <c r="V31" s="422" t="s">
        <v>87</v>
      </c>
      <c r="W31" s="422" t="s">
        <v>87</v>
      </c>
      <c r="X31" s="422" t="s">
        <v>83</v>
      </c>
      <c r="Y31" s="422" t="s">
        <v>87</v>
      </c>
      <c r="Z31" s="422" t="s">
        <v>87</v>
      </c>
      <c r="AA31" s="422" t="s">
        <v>83</v>
      </c>
      <c r="AB31" s="422" t="s">
        <v>87</v>
      </c>
      <c r="AC31" s="422" t="s">
        <v>87</v>
      </c>
      <c r="AD31" s="422" t="s">
        <v>87</v>
      </c>
      <c r="AE31" s="422" t="s">
        <v>87</v>
      </c>
      <c r="AF31" s="422">
        <v>6</v>
      </c>
      <c r="AG31" s="422" t="s">
        <v>113</v>
      </c>
      <c r="AH31" s="422">
        <v>1</v>
      </c>
      <c r="AI31" s="422" t="s">
        <v>180</v>
      </c>
      <c r="AJ31" s="423">
        <v>4</v>
      </c>
      <c r="AK31" s="424" t="s">
        <v>114</v>
      </c>
      <c r="AL31" s="484" t="s">
        <v>351</v>
      </c>
      <c r="AM31" s="427" t="s">
        <v>352</v>
      </c>
      <c r="AN31" s="427" t="s">
        <v>353</v>
      </c>
      <c r="AO31" s="422" t="s">
        <v>94</v>
      </c>
      <c r="AP31" s="422" t="s">
        <v>95</v>
      </c>
      <c r="AQ31" s="422" t="s">
        <v>97</v>
      </c>
      <c r="AR31" s="422" t="s">
        <v>97</v>
      </c>
      <c r="AS31" s="422" t="s">
        <v>96</v>
      </c>
      <c r="AT31" s="422" t="s">
        <v>97</v>
      </c>
      <c r="AU31" s="422" t="s">
        <v>97</v>
      </c>
      <c r="AV31" s="422" t="s">
        <v>97</v>
      </c>
      <c r="AW31" s="422" t="s">
        <v>97</v>
      </c>
      <c r="AX31" s="422">
        <v>85</v>
      </c>
      <c r="AY31" s="427" t="s">
        <v>152</v>
      </c>
      <c r="AZ31" s="422">
        <v>1</v>
      </c>
      <c r="BA31" s="422" t="s">
        <v>113</v>
      </c>
      <c r="BB31" s="423">
        <v>1</v>
      </c>
      <c r="BC31" s="428" t="s">
        <v>180</v>
      </c>
      <c r="BD31" s="422">
        <v>4</v>
      </c>
      <c r="BE31" s="428" t="s">
        <v>114</v>
      </c>
      <c r="BF31" s="421">
        <v>4</v>
      </c>
      <c r="BG31" s="422" t="s">
        <v>99</v>
      </c>
      <c r="BH31" s="422" t="s">
        <v>154</v>
      </c>
      <c r="BI31" s="427" t="s">
        <v>354</v>
      </c>
      <c r="BJ31" s="429" t="s">
        <v>355</v>
      </c>
      <c r="BK31" s="421" t="s">
        <v>96</v>
      </c>
      <c r="BL31" s="421" t="s">
        <v>356</v>
      </c>
      <c r="BM31" s="421" t="s">
        <v>96</v>
      </c>
      <c r="BN31" s="421" t="s">
        <v>357</v>
      </c>
      <c r="BO31" s="421"/>
      <c r="BP31" s="421"/>
      <c r="BQ31" s="421"/>
      <c r="BR31" s="516"/>
      <c r="BS31" s="442"/>
      <c r="BT31" s="427"/>
      <c r="BU31" s="420"/>
      <c r="BV31" s="420"/>
    </row>
    <row r="32" spans="1:126" ht="128.25" customHeight="1">
      <c r="A32" s="420" t="s">
        <v>358</v>
      </c>
      <c r="B32" s="421" t="s">
        <v>359</v>
      </c>
      <c r="C32" s="421" t="s">
        <v>360</v>
      </c>
      <c r="D32" s="420" t="s">
        <v>294</v>
      </c>
      <c r="E32" s="430" t="s">
        <v>361</v>
      </c>
      <c r="F32" s="430" t="s">
        <v>97</v>
      </c>
      <c r="G32" s="430" t="s">
        <v>97</v>
      </c>
      <c r="H32" s="430" t="s">
        <v>97</v>
      </c>
      <c r="I32" s="430" t="s">
        <v>97</v>
      </c>
      <c r="J32" s="430" t="s">
        <v>84</v>
      </c>
      <c r="K32" s="430" t="s">
        <v>362</v>
      </c>
      <c r="L32" s="420" t="s">
        <v>363</v>
      </c>
      <c r="M32" s="430" t="s">
        <v>83</v>
      </c>
      <c r="N32" s="430" t="s">
        <v>83</v>
      </c>
      <c r="O32" s="430" t="s">
        <v>83</v>
      </c>
      <c r="P32" s="430" t="s">
        <v>83</v>
      </c>
      <c r="Q32" s="430" t="s">
        <v>83</v>
      </c>
      <c r="R32" s="430" t="s">
        <v>83</v>
      </c>
      <c r="S32" s="430" t="s">
        <v>83</v>
      </c>
      <c r="T32" s="420" t="s">
        <v>83</v>
      </c>
      <c r="U32" s="430" t="s">
        <v>83</v>
      </c>
      <c r="V32" s="430" t="s">
        <v>83</v>
      </c>
      <c r="W32" s="430" t="s">
        <v>83</v>
      </c>
      <c r="X32" s="430" t="s">
        <v>83</v>
      </c>
      <c r="Y32" s="430" t="s">
        <v>83</v>
      </c>
      <c r="Z32" s="430" t="s">
        <v>83</v>
      </c>
      <c r="AA32" s="430" t="s">
        <v>83</v>
      </c>
      <c r="AB32" s="430" t="s">
        <v>87</v>
      </c>
      <c r="AC32" s="430" t="s">
        <v>83</v>
      </c>
      <c r="AD32" s="430" t="s">
        <v>87</v>
      </c>
      <c r="AE32" s="430" t="s">
        <v>87</v>
      </c>
      <c r="AF32" s="422">
        <v>16</v>
      </c>
      <c r="AG32" s="430" t="s">
        <v>88</v>
      </c>
      <c r="AH32" s="422">
        <v>3</v>
      </c>
      <c r="AI32" s="422" t="s">
        <v>89</v>
      </c>
      <c r="AJ32" s="423">
        <v>5</v>
      </c>
      <c r="AK32" s="424" t="s">
        <v>90</v>
      </c>
      <c r="AL32" s="436" t="s">
        <v>364</v>
      </c>
      <c r="AM32" s="420" t="s">
        <v>365</v>
      </c>
      <c r="AN32" s="430" t="s">
        <v>366</v>
      </c>
      <c r="AO32" s="430" t="s">
        <v>94</v>
      </c>
      <c r="AP32" s="430" t="s">
        <v>95</v>
      </c>
      <c r="AQ32" s="422" t="s">
        <v>97</v>
      </c>
      <c r="AR32" s="422" t="s">
        <v>97</v>
      </c>
      <c r="AS32" s="422" t="s">
        <v>96</v>
      </c>
      <c r="AT32" s="422" t="s">
        <v>97</v>
      </c>
      <c r="AU32" s="422" t="s">
        <v>97</v>
      </c>
      <c r="AV32" s="422" t="s">
        <v>97</v>
      </c>
      <c r="AW32" s="422" t="s">
        <v>97</v>
      </c>
      <c r="AX32" s="422">
        <v>85</v>
      </c>
      <c r="AY32" s="427" t="s">
        <v>152</v>
      </c>
      <c r="AZ32" s="422">
        <v>3</v>
      </c>
      <c r="BA32" s="422" t="s">
        <v>113</v>
      </c>
      <c r="BB32" s="423">
        <v>1</v>
      </c>
      <c r="BC32" s="428" t="s">
        <v>89</v>
      </c>
      <c r="BD32" s="422">
        <v>5</v>
      </c>
      <c r="BE32" s="428" t="s">
        <v>114</v>
      </c>
      <c r="BF32" s="421">
        <v>5</v>
      </c>
      <c r="BG32" s="430" t="s">
        <v>99</v>
      </c>
      <c r="BH32" s="430" t="s">
        <v>367</v>
      </c>
      <c r="BI32" s="444" t="s">
        <v>368</v>
      </c>
      <c r="BJ32" s="429" t="s">
        <v>369</v>
      </c>
      <c r="BK32" s="421" t="s">
        <v>96</v>
      </c>
      <c r="BL32" s="517" t="s">
        <v>370</v>
      </c>
      <c r="BM32" s="421" t="s">
        <v>96</v>
      </c>
      <c r="BN32" s="421" t="s">
        <v>317</v>
      </c>
      <c r="BO32" s="421"/>
      <c r="BP32" s="421"/>
      <c r="BQ32" s="520"/>
      <c r="BR32" s="470"/>
      <c r="BS32" s="521"/>
      <c r="BT32" s="427"/>
      <c r="BU32" s="420"/>
      <c r="BV32" s="420"/>
    </row>
    <row r="33" spans="1:74" ht="99" customHeight="1">
      <c r="A33" s="420" t="s">
        <v>358</v>
      </c>
      <c r="B33" s="421" t="s">
        <v>371</v>
      </c>
      <c r="C33" s="421" t="s">
        <v>360</v>
      </c>
      <c r="D33" s="420" t="s">
        <v>294</v>
      </c>
      <c r="E33" s="430" t="s">
        <v>372</v>
      </c>
      <c r="F33" s="430" t="s">
        <v>97</v>
      </c>
      <c r="G33" s="430" t="s">
        <v>97</v>
      </c>
      <c r="H33" s="430" t="s">
        <v>97</v>
      </c>
      <c r="I33" s="430" t="s">
        <v>97</v>
      </c>
      <c r="J33" s="430" t="s">
        <v>84</v>
      </c>
      <c r="K33" s="430" t="s">
        <v>373</v>
      </c>
      <c r="L33" s="420" t="s">
        <v>374</v>
      </c>
      <c r="M33" s="430" t="s">
        <v>83</v>
      </c>
      <c r="N33" s="430" t="s">
        <v>83</v>
      </c>
      <c r="O33" s="430" t="s">
        <v>83</v>
      </c>
      <c r="P33" s="430" t="s">
        <v>83</v>
      </c>
      <c r="Q33" s="430" t="s">
        <v>83</v>
      </c>
      <c r="R33" s="430" t="s">
        <v>83</v>
      </c>
      <c r="S33" s="430" t="s">
        <v>83</v>
      </c>
      <c r="T33" s="420" t="s">
        <v>83</v>
      </c>
      <c r="U33" s="420" t="s">
        <v>83</v>
      </c>
      <c r="V33" s="430" t="s">
        <v>83</v>
      </c>
      <c r="W33" s="430" t="s">
        <v>83</v>
      </c>
      <c r="X33" s="430" t="s">
        <v>83</v>
      </c>
      <c r="Y33" s="430" t="s">
        <v>83</v>
      </c>
      <c r="Z33" s="430" t="s">
        <v>83</v>
      </c>
      <c r="AA33" s="430" t="s">
        <v>83</v>
      </c>
      <c r="AB33" s="430" t="s">
        <v>87</v>
      </c>
      <c r="AC33" s="430" t="s">
        <v>83</v>
      </c>
      <c r="AD33" s="430" t="s">
        <v>87</v>
      </c>
      <c r="AE33" s="430" t="s">
        <v>87</v>
      </c>
      <c r="AF33" s="422">
        <v>16</v>
      </c>
      <c r="AG33" s="430" t="s">
        <v>88</v>
      </c>
      <c r="AH33" s="422">
        <v>3</v>
      </c>
      <c r="AI33" s="422" t="s">
        <v>89</v>
      </c>
      <c r="AJ33" s="423">
        <v>5</v>
      </c>
      <c r="AK33" s="424" t="s">
        <v>90</v>
      </c>
      <c r="AL33" s="485" t="s">
        <v>375</v>
      </c>
      <c r="AM33" s="420" t="s">
        <v>376</v>
      </c>
      <c r="AN33" s="486" t="s">
        <v>377</v>
      </c>
      <c r="AO33" s="430" t="s">
        <v>94</v>
      </c>
      <c r="AP33" s="430" t="s">
        <v>95</v>
      </c>
      <c r="AQ33" s="422" t="s">
        <v>97</v>
      </c>
      <c r="AR33" s="422" t="s">
        <v>97</v>
      </c>
      <c r="AS33" s="422" t="s">
        <v>96</v>
      </c>
      <c r="AT33" s="422" t="s">
        <v>97</v>
      </c>
      <c r="AU33" s="422" t="s">
        <v>97</v>
      </c>
      <c r="AV33" s="422" t="s">
        <v>97</v>
      </c>
      <c r="AW33" s="422" t="s">
        <v>97</v>
      </c>
      <c r="AX33" s="422">
        <v>85</v>
      </c>
      <c r="AY33" s="427" t="s">
        <v>152</v>
      </c>
      <c r="AZ33" s="422">
        <v>3</v>
      </c>
      <c r="BA33" s="422" t="s">
        <v>113</v>
      </c>
      <c r="BB33" s="423">
        <v>1</v>
      </c>
      <c r="BC33" s="428" t="s">
        <v>89</v>
      </c>
      <c r="BD33" s="422">
        <v>5</v>
      </c>
      <c r="BE33" s="428" t="s">
        <v>114</v>
      </c>
      <c r="BF33" s="421">
        <v>5</v>
      </c>
      <c r="BG33" s="430" t="s">
        <v>99</v>
      </c>
      <c r="BH33" s="430" t="s">
        <v>154</v>
      </c>
      <c r="BI33" s="485" t="s">
        <v>378</v>
      </c>
      <c r="BJ33" s="429" t="s">
        <v>379</v>
      </c>
      <c r="BK33" s="421" t="s">
        <v>96</v>
      </c>
      <c r="BL33" s="517" t="s">
        <v>370</v>
      </c>
      <c r="BM33" s="421" t="s">
        <v>96</v>
      </c>
      <c r="BN33" s="421" t="s">
        <v>317</v>
      </c>
      <c r="BO33" s="421"/>
      <c r="BP33" s="421"/>
      <c r="BQ33" s="421"/>
      <c r="BR33" s="516"/>
      <c r="BS33" s="442"/>
      <c r="BT33" s="427"/>
      <c r="BU33" s="420"/>
      <c r="BV33" s="420"/>
    </row>
    <row r="34" spans="1:74" ht="115.5" customHeight="1">
      <c r="A34" s="420" t="s">
        <v>358</v>
      </c>
      <c r="B34" s="421" t="s">
        <v>380</v>
      </c>
      <c r="C34" s="421" t="s">
        <v>360</v>
      </c>
      <c r="D34" s="420" t="s">
        <v>294</v>
      </c>
      <c r="E34" s="487" t="s">
        <v>381</v>
      </c>
      <c r="F34" s="430" t="s">
        <v>97</v>
      </c>
      <c r="G34" s="430" t="s">
        <v>97</v>
      </c>
      <c r="H34" s="430" t="s">
        <v>97</v>
      </c>
      <c r="I34" s="430" t="s">
        <v>97</v>
      </c>
      <c r="J34" s="430" t="s">
        <v>84</v>
      </c>
      <c r="K34" s="420" t="s">
        <v>382</v>
      </c>
      <c r="L34" s="430" t="s">
        <v>383</v>
      </c>
      <c r="M34" s="430" t="s">
        <v>83</v>
      </c>
      <c r="N34" s="430" t="s">
        <v>83</v>
      </c>
      <c r="O34" s="430" t="s">
        <v>83</v>
      </c>
      <c r="P34" s="430" t="s">
        <v>83</v>
      </c>
      <c r="Q34" s="430" t="s">
        <v>83</v>
      </c>
      <c r="R34" s="430" t="s">
        <v>83</v>
      </c>
      <c r="S34" s="420" t="s">
        <v>83</v>
      </c>
      <c r="T34" s="420" t="s">
        <v>83</v>
      </c>
      <c r="U34" s="430" t="s">
        <v>83</v>
      </c>
      <c r="V34" s="430" t="s">
        <v>83</v>
      </c>
      <c r="W34" s="430" t="s">
        <v>83</v>
      </c>
      <c r="X34" s="430" t="s">
        <v>83</v>
      </c>
      <c r="Y34" s="430" t="s">
        <v>83</v>
      </c>
      <c r="Z34" s="430" t="s">
        <v>83</v>
      </c>
      <c r="AA34" s="430" t="s">
        <v>83</v>
      </c>
      <c r="AB34" s="430" t="s">
        <v>87</v>
      </c>
      <c r="AC34" s="430" t="s">
        <v>83</v>
      </c>
      <c r="AD34" s="430" t="s">
        <v>87</v>
      </c>
      <c r="AE34" s="430" t="s">
        <v>87</v>
      </c>
      <c r="AF34" s="422">
        <v>16</v>
      </c>
      <c r="AG34" s="430" t="s">
        <v>88</v>
      </c>
      <c r="AH34" s="422">
        <v>3</v>
      </c>
      <c r="AI34" s="422" t="s">
        <v>89</v>
      </c>
      <c r="AJ34" s="423">
        <v>5</v>
      </c>
      <c r="AK34" s="424" t="s">
        <v>90</v>
      </c>
      <c r="AL34" s="436" t="s">
        <v>384</v>
      </c>
      <c r="AM34" s="486" t="s">
        <v>385</v>
      </c>
      <c r="AN34" s="198" t="s">
        <v>386</v>
      </c>
      <c r="AO34" s="488" t="s">
        <v>94</v>
      </c>
      <c r="AP34" s="430" t="s">
        <v>95</v>
      </c>
      <c r="AQ34" s="422" t="s">
        <v>97</v>
      </c>
      <c r="AR34" s="422" t="s">
        <v>97</v>
      </c>
      <c r="AS34" s="422" t="s">
        <v>96</v>
      </c>
      <c r="AT34" s="422" t="s">
        <v>97</v>
      </c>
      <c r="AU34" s="422" t="s">
        <v>97</v>
      </c>
      <c r="AV34" s="422" t="s">
        <v>97</v>
      </c>
      <c r="AW34" s="422" t="s">
        <v>97</v>
      </c>
      <c r="AX34" s="422">
        <v>85</v>
      </c>
      <c r="AY34" s="427" t="s">
        <v>152</v>
      </c>
      <c r="AZ34" s="422">
        <v>3</v>
      </c>
      <c r="BA34" s="422" t="s">
        <v>113</v>
      </c>
      <c r="BB34" s="423">
        <v>1</v>
      </c>
      <c r="BC34" s="428" t="s">
        <v>89</v>
      </c>
      <c r="BD34" s="422">
        <v>5</v>
      </c>
      <c r="BE34" s="428" t="s">
        <v>114</v>
      </c>
      <c r="BF34" s="421">
        <v>5</v>
      </c>
      <c r="BG34" s="430" t="s">
        <v>99</v>
      </c>
      <c r="BH34" s="430" t="s">
        <v>313</v>
      </c>
      <c r="BI34" s="487" t="s">
        <v>378</v>
      </c>
      <c r="BJ34" s="429" t="s">
        <v>379</v>
      </c>
      <c r="BK34" s="421" t="s">
        <v>96</v>
      </c>
      <c r="BL34" s="517" t="s">
        <v>370</v>
      </c>
      <c r="BM34" s="421" t="s">
        <v>96</v>
      </c>
      <c r="BN34" s="421" t="s">
        <v>317</v>
      </c>
      <c r="BO34" s="421"/>
      <c r="BP34" s="421"/>
      <c r="BQ34" s="421"/>
      <c r="BR34" s="420"/>
      <c r="BS34" s="430"/>
      <c r="BT34" s="420"/>
      <c r="BU34" s="430"/>
      <c r="BV34" s="420"/>
    </row>
    <row r="35" spans="1:74" ht="100.5" customHeight="1">
      <c r="A35" s="420" t="s">
        <v>387</v>
      </c>
      <c r="B35" s="421" t="s">
        <v>388</v>
      </c>
      <c r="C35" s="421" t="s">
        <v>389</v>
      </c>
      <c r="D35" s="420" t="s">
        <v>390</v>
      </c>
      <c r="E35" s="423" t="s">
        <v>391</v>
      </c>
      <c r="F35" s="430" t="s">
        <v>97</v>
      </c>
      <c r="G35" s="422" t="s">
        <v>97</v>
      </c>
      <c r="H35" s="430" t="s">
        <v>97</v>
      </c>
      <c r="I35" s="430" t="s">
        <v>97</v>
      </c>
      <c r="J35" s="430" t="s">
        <v>84</v>
      </c>
      <c r="K35" s="421" t="s">
        <v>392</v>
      </c>
      <c r="L35" s="421" t="s">
        <v>393</v>
      </c>
      <c r="M35" s="427" t="s">
        <v>97</v>
      </c>
      <c r="N35" s="427" t="s">
        <v>97</v>
      </c>
      <c r="O35" s="426" t="s">
        <v>96</v>
      </c>
      <c r="P35" s="427" t="s">
        <v>96</v>
      </c>
      <c r="Q35" s="427" t="s">
        <v>97</v>
      </c>
      <c r="R35" s="427" t="s">
        <v>97</v>
      </c>
      <c r="S35" s="427" t="s">
        <v>97</v>
      </c>
      <c r="T35" s="427" t="s">
        <v>96</v>
      </c>
      <c r="U35" s="427" t="s">
        <v>97</v>
      </c>
      <c r="V35" s="427" t="s">
        <v>97</v>
      </c>
      <c r="W35" s="427" t="s">
        <v>97</v>
      </c>
      <c r="X35" s="427" t="s">
        <v>97</v>
      </c>
      <c r="Y35" s="427" t="s">
        <v>97</v>
      </c>
      <c r="Z35" s="427" t="s">
        <v>97</v>
      </c>
      <c r="AA35" s="427" t="s">
        <v>97</v>
      </c>
      <c r="AB35" s="427" t="s">
        <v>96</v>
      </c>
      <c r="AC35" s="427" t="s">
        <v>97</v>
      </c>
      <c r="AD35" s="427" t="s">
        <v>96</v>
      </c>
      <c r="AE35" s="427" t="s">
        <v>96</v>
      </c>
      <c r="AF35" s="422">
        <f>+COUNTIF(M35:AE35,"SI")</f>
        <v>13</v>
      </c>
      <c r="AG35" s="430" t="s">
        <v>88</v>
      </c>
      <c r="AH35" s="422" t="str">
        <f>IFERROR(VLOOKUP(AG35,'[2]Fórmulas '!$B$26:$C$30,2,FALSE),"")</f>
        <v/>
      </c>
      <c r="AI35" s="422" t="str">
        <f>IF(AF35&lt;=5,"MODERADO",IF(AF35&lt;=11,"MAYOR","CATASTRÓFICO"))</f>
        <v>CATASTRÓFICO</v>
      </c>
      <c r="AJ35" s="423" t="str">
        <f>+IFERROR(VLOOKUP(AI35,'[2]Fórmulas '!$E$26:$F$30,2,),"")</f>
        <v/>
      </c>
      <c r="AK35" s="424" t="s">
        <v>90</v>
      </c>
      <c r="AL35" s="489" t="s">
        <v>394</v>
      </c>
      <c r="AM35" s="198" t="s">
        <v>395</v>
      </c>
      <c r="AN35" s="198" t="s">
        <v>396</v>
      </c>
      <c r="AO35" s="421" t="s">
        <v>94</v>
      </c>
      <c r="AP35" s="421" t="s">
        <v>95</v>
      </c>
      <c r="AQ35" s="427" t="s">
        <v>97</v>
      </c>
      <c r="AR35" s="427" t="s">
        <v>97</v>
      </c>
      <c r="AS35" s="427" t="s">
        <v>96</v>
      </c>
      <c r="AT35" s="427" t="s">
        <v>97</v>
      </c>
      <c r="AU35" s="427" t="s">
        <v>97</v>
      </c>
      <c r="AV35" s="427" t="s">
        <v>97</v>
      </c>
      <c r="AW35" s="427" t="s">
        <v>97</v>
      </c>
      <c r="AX35" s="422">
        <f>IF(AQ35="SI",15,0) + IF(AR35="SI",5,0) + IF(AS35="SI",15,0) + IF(AT35="SI",10,0) + IF(AU35="SI",15,0) + IF(AV35="SI",10,0) + IF(AW35="SI",30,0)</f>
        <v>85</v>
      </c>
      <c r="AY35" s="427" t="str">
        <f>IF(AX35=" "," ",IF(AX35&lt;=50,"DISMINUYE CERO PUNTOS",IF(AX35&lt;=75,"DISMINUYE UN PUNTO",IF(AX35&lt;=100,"DISMINUYE DOS PUNTOS"))))</f>
        <v>DISMINUYE DOS PUNTOS</v>
      </c>
      <c r="AZ35" s="422" t="str">
        <f>+AH35</f>
        <v/>
      </c>
      <c r="BA35" s="422" t="s">
        <v>113</v>
      </c>
      <c r="BB35" s="423">
        <v>1</v>
      </c>
      <c r="BC35" s="428" t="str">
        <f>AI35</f>
        <v>CATASTRÓFICO</v>
      </c>
      <c r="BD35" s="422">
        <v>5</v>
      </c>
      <c r="BE35" s="428" t="s">
        <v>114</v>
      </c>
      <c r="BF35" s="421">
        <f>IFERROR(BD35*BB35,"")</f>
        <v>5</v>
      </c>
      <c r="BG35" s="422" t="s">
        <v>99</v>
      </c>
      <c r="BH35" s="420" t="s">
        <v>100</v>
      </c>
      <c r="BI35" s="420" t="s">
        <v>397</v>
      </c>
      <c r="BJ35" s="420" t="s">
        <v>398</v>
      </c>
      <c r="BK35" s="421" t="s">
        <v>96</v>
      </c>
      <c r="BL35" s="420" t="s">
        <v>399</v>
      </c>
      <c r="BM35" s="421"/>
      <c r="BN35" s="421"/>
      <c r="BO35" s="421"/>
      <c r="BP35" s="421"/>
      <c r="BQ35" s="421"/>
      <c r="BR35" s="420"/>
      <c r="BS35" s="430"/>
      <c r="BT35" s="420"/>
      <c r="BU35" s="430"/>
      <c r="BV35" s="420"/>
    </row>
    <row r="36" spans="1:74" ht="63" customHeight="1">
      <c r="A36" s="447" t="s">
        <v>400</v>
      </c>
      <c r="B36" s="428" t="s">
        <v>401</v>
      </c>
      <c r="C36" s="421" t="s">
        <v>402</v>
      </c>
      <c r="D36" s="420" t="s">
        <v>403</v>
      </c>
      <c r="E36" s="490" t="s">
        <v>404</v>
      </c>
      <c r="F36" s="490" t="s">
        <v>83</v>
      </c>
      <c r="G36" s="490" t="s">
        <v>83</v>
      </c>
      <c r="H36" s="490" t="s">
        <v>97</v>
      </c>
      <c r="I36" s="490" t="s">
        <v>97</v>
      </c>
      <c r="J36" s="490" t="s">
        <v>84</v>
      </c>
      <c r="K36" s="491" t="s">
        <v>405</v>
      </c>
      <c r="L36" s="490" t="s">
        <v>406</v>
      </c>
      <c r="M36" s="490" t="s">
        <v>83</v>
      </c>
      <c r="N36" s="490" t="s">
        <v>83</v>
      </c>
      <c r="O36" s="490" t="s">
        <v>407</v>
      </c>
      <c r="P36" s="490" t="s">
        <v>83</v>
      </c>
      <c r="Q36" s="490" t="s">
        <v>83</v>
      </c>
      <c r="R36" s="490" t="s">
        <v>83</v>
      </c>
      <c r="S36" s="490" t="s">
        <v>83</v>
      </c>
      <c r="T36" s="490" t="s">
        <v>83</v>
      </c>
      <c r="U36" s="490" t="s">
        <v>83</v>
      </c>
      <c r="V36" s="490" t="s">
        <v>83</v>
      </c>
      <c r="W36" s="490" t="s">
        <v>83</v>
      </c>
      <c r="X36" s="490" t="s">
        <v>83</v>
      </c>
      <c r="Y36" s="490" t="s">
        <v>83</v>
      </c>
      <c r="Z36" s="490" t="s">
        <v>83</v>
      </c>
      <c r="AA36" s="490" t="s">
        <v>83</v>
      </c>
      <c r="AB36" s="490" t="s">
        <v>147</v>
      </c>
      <c r="AC36" s="490" t="s">
        <v>83</v>
      </c>
      <c r="AD36" s="490" t="s">
        <v>83</v>
      </c>
      <c r="AE36" s="490" t="s">
        <v>147</v>
      </c>
      <c r="AF36" s="422">
        <v>17</v>
      </c>
      <c r="AG36" s="490" t="s">
        <v>88</v>
      </c>
      <c r="AH36" s="422">
        <v>3</v>
      </c>
      <c r="AI36" s="422" t="s">
        <v>89</v>
      </c>
      <c r="AJ36" s="423">
        <v>5</v>
      </c>
      <c r="AK36" s="424" t="s">
        <v>90</v>
      </c>
      <c r="AL36" s="491" t="s">
        <v>408</v>
      </c>
      <c r="AM36" s="420" t="s">
        <v>409</v>
      </c>
      <c r="AN36" s="480" t="s">
        <v>410</v>
      </c>
      <c r="AO36" s="490" t="s">
        <v>94</v>
      </c>
      <c r="AP36" s="490" t="s">
        <v>328</v>
      </c>
      <c r="AQ36" s="422" t="s">
        <v>97</v>
      </c>
      <c r="AR36" s="422" t="s">
        <v>97</v>
      </c>
      <c r="AS36" s="422" t="s">
        <v>96</v>
      </c>
      <c r="AT36" s="422" t="s">
        <v>97</v>
      </c>
      <c r="AU36" s="422" t="s">
        <v>97</v>
      </c>
      <c r="AV36" s="422" t="s">
        <v>97</v>
      </c>
      <c r="AW36" s="422" t="s">
        <v>97</v>
      </c>
      <c r="AX36" s="422">
        <v>85</v>
      </c>
      <c r="AY36" s="422" t="s">
        <v>152</v>
      </c>
      <c r="AZ36" s="422">
        <v>3</v>
      </c>
      <c r="BA36" s="422" t="s">
        <v>113</v>
      </c>
      <c r="BB36" s="423">
        <v>1</v>
      </c>
      <c r="BC36" s="428" t="s">
        <v>89</v>
      </c>
      <c r="BD36" s="422">
        <v>5</v>
      </c>
      <c r="BE36" s="428" t="s">
        <v>114</v>
      </c>
      <c r="BF36" s="423">
        <v>5</v>
      </c>
      <c r="BG36" s="490" t="s">
        <v>411</v>
      </c>
      <c r="BH36" s="490" t="s">
        <v>137</v>
      </c>
      <c r="BI36" s="490" t="s">
        <v>412</v>
      </c>
      <c r="BJ36" s="447" t="s">
        <v>413</v>
      </c>
      <c r="BK36" s="421" t="s">
        <v>96</v>
      </c>
      <c r="BL36" s="421" t="s">
        <v>414</v>
      </c>
      <c r="BM36" s="421" t="s">
        <v>96</v>
      </c>
      <c r="BN36" s="421" t="s">
        <v>415</v>
      </c>
      <c r="BO36" s="421"/>
      <c r="BP36" s="421"/>
      <c r="BQ36" s="421"/>
      <c r="BR36" s="420"/>
      <c r="BS36" s="430"/>
      <c r="BT36" s="420"/>
      <c r="BU36" s="430"/>
      <c r="BV36" s="420"/>
    </row>
    <row r="37" spans="1:74" ht="72.75" customHeight="1">
      <c r="A37" s="433" t="s">
        <v>400</v>
      </c>
      <c r="B37" s="428" t="s">
        <v>416</v>
      </c>
      <c r="C37" s="421" t="s">
        <v>402</v>
      </c>
      <c r="D37" s="420" t="s">
        <v>403</v>
      </c>
      <c r="E37" s="492" t="s">
        <v>417</v>
      </c>
      <c r="F37" s="490" t="s">
        <v>83</v>
      </c>
      <c r="G37" s="490" t="s">
        <v>83</v>
      </c>
      <c r="H37" s="490" t="s">
        <v>97</v>
      </c>
      <c r="I37" s="490" t="s">
        <v>97</v>
      </c>
      <c r="J37" s="490" t="s">
        <v>84</v>
      </c>
      <c r="K37" s="491" t="s">
        <v>418</v>
      </c>
      <c r="L37" s="490" t="s">
        <v>406</v>
      </c>
      <c r="M37" s="490" t="s">
        <v>83</v>
      </c>
      <c r="N37" s="490" t="s">
        <v>83</v>
      </c>
      <c r="O37" s="490" t="s">
        <v>83</v>
      </c>
      <c r="P37" s="490" t="s">
        <v>83</v>
      </c>
      <c r="Q37" s="490" t="s">
        <v>83</v>
      </c>
      <c r="R37" s="490" t="s">
        <v>83</v>
      </c>
      <c r="S37" s="490" t="s">
        <v>83</v>
      </c>
      <c r="T37" s="490" t="s">
        <v>83</v>
      </c>
      <c r="U37" s="490" t="s">
        <v>83</v>
      </c>
      <c r="V37" s="490" t="s">
        <v>83</v>
      </c>
      <c r="W37" s="490" t="s">
        <v>83</v>
      </c>
      <c r="X37" s="490" t="s">
        <v>83</v>
      </c>
      <c r="Y37" s="490" t="s">
        <v>83</v>
      </c>
      <c r="Z37" s="490" t="s">
        <v>83</v>
      </c>
      <c r="AA37" s="490" t="s">
        <v>83</v>
      </c>
      <c r="AB37" s="490" t="s">
        <v>147</v>
      </c>
      <c r="AC37" s="490" t="s">
        <v>83</v>
      </c>
      <c r="AD37" s="490" t="s">
        <v>83</v>
      </c>
      <c r="AE37" s="490" t="s">
        <v>147</v>
      </c>
      <c r="AF37" s="422">
        <v>17</v>
      </c>
      <c r="AG37" s="490" t="s">
        <v>88</v>
      </c>
      <c r="AH37" s="422">
        <v>3</v>
      </c>
      <c r="AI37" s="422" t="s">
        <v>89</v>
      </c>
      <c r="AJ37" s="423">
        <v>5</v>
      </c>
      <c r="AK37" s="424" t="s">
        <v>90</v>
      </c>
      <c r="AL37" s="491" t="s">
        <v>419</v>
      </c>
      <c r="AM37" s="420" t="s">
        <v>420</v>
      </c>
      <c r="AN37" s="480" t="s">
        <v>421</v>
      </c>
      <c r="AO37" s="424" t="s">
        <v>94</v>
      </c>
      <c r="AP37" s="424" t="s">
        <v>328</v>
      </c>
      <c r="AQ37" s="422" t="s">
        <v>97</v>
      </c>
      <c r="AR37" s="422" t="s">
        <v>97</v>
      </c>
      <c r="AS37" s="422" t="s">
        <v>96</v>
      </c>
      <c r="AT37" s="422" t="s">
        <v>97</v>
      </c>
      <c r="AU37" s="422" t="s">
        <v>97</v>
      </c>
      <c r="AV37" s="422" t="s">
        <v>97</v>
      </c>
      <c r="AW37" s="422" t="s">
        <v>97</v>
      </c>
      <c r="AX37" s="422">
        <v>85</v>
      </c>
      <c r="AY37" s="427" t="s">
        <v>152</v>
      </c>
      <c r="AZ37" s="422">
        <v>3</v>
      </c>
      <c r="BA37" s="422" t="s">
        <v>113</v>
      </c>
      <c r="BB37" s="423">
        <v>1</v>
      </c>
      <c r="BC37" s="428" t="s">
        <v>89</v>
      </c>
      <c r="BD37" s="422">
        <v>5</v>
      </c>
      <c r="BE37" s="428" t="s">
        <v>114</v>
      </c>
      <c r="BF37" s="421">
        <v>5</v>
      </c>
      <c r="BG37" s="424" t="s">
        <v>411</v>
      </c>
      <c r="BH37" s="424" t="s">
        <v>137</v>
      </c>
      <c r="BI37" s="433" t="s">
        <v>412</v>
      </c>
      <c r="BJ37" s="429" t="s">
        <v>422</v>
      </c>
      <c r="BK37" s="421" t="s">
        <v>96</v>
      </c>
      <c r="BL37" s="421" t="s">
        <v>423</v>
      </c>
      <c r="BM37" s="421" t="s">
        <v>96</v>
      </c>
      <c r="BN37" s="421" t="s">
        <v>424</v>
      </c>
      <c r="BO37" s="421"/>
      <c r="BP37" s="421"/>
      <c r="BQ37" s="421"/>
      <c r="BR37" s="420"/>
      <c r="BS37" s="430"/>
      <c r="BT37" s="420"/>
      <c r="BU37" s="430"/>
      <c r="BV37" s="420"/>
    </row>
    <row r="38" spans="1:74" ht="69" customHeight="1">
      <c r="A38" s="420" t="s">
        <v>400</v>
      </c>
      <c r="B38" s="493" t="s">
        <v>425</v>
      </c>
      <c r="C38" s="421" t="s">
        <v>402</v>
      </c>
      <c r="D38" s="420" t="s">
        <v>403</v>
      </c>
      <c r="E38" s="492" t="s">
        <v>426</v>
      </c>
      <c r="F38" s="490" t="s">
        <v>83</v>
      </c>
      <c r="G38" s="490" t="s">
        <v>83</v>
      </c>
      <c r="H38" s="490" t="s">
        <v>97</v>
      </c>
      <c r="I38" s="490" t="s">
        <v>97</v>
      </c>
      <c r="J38" s="490" t="s">
        <v>84</v>
      </c>
      <c r="K38" s="491" t="s">
        <v>427</v>
      </c>
      <c r="L38" s="490" t="s">
        <v>406</v>
      </c>
      <c r="M38" s="490" t="s">
        <v>83</v>
      </c>
      <c r="N38" s="490" t="s">
        <v>83</v>
      </c>
      <c r="O38" s="490" t="s">
        <v>83</v>
      </c>
      <c r="P38" s="490" t="s">
        <v>83</v>
      </c>
      <c r="Q38" s="490" t="s">
        <v>83</v>
      </c>
      <c r="R38" s="490" t="s">
        <v>83</v>
      </c>
      <c r="S38" s="490" t="s">
        <v>83</v>
      </c>
      <c r="T38" s="490" t="s">
        <v>83</v>
      </c>
      <c r="U38" s="490" t="s">
        <v>83</v>
      </c>
      <c r="V38" s="490" t="s">
        <v>83</v>
      </c>
      <c r="W38" s="490" t="s">
        <v>83</v>
      </c>
      <c r="X38" s="490" t="s">
        <v>83</v>
      </c>
      <c r="Y38" s="490" t="s">
        <v>83</v>
      </c>
      <c r="Z38" s="490" t="s">
        <v>83</v>
      </c>
      <c r="AA38" s="490" t="s">
        <v>83</v>
      </c>
      <c r="AB38" s="490" t="s">
        <v>147</v>
      </c>
      <c r="AC38" s="490" t="s">
        <v>83</v>
      </c>
      <c r="AD38" s="490" t="s">
        <v>83</v>
      </c>
      <c r="AE38" s="490" t="s">
        <v>147</v>
      </c>
      <c r="AF38" s="422">
        <v>17</v>
      </c>
      <c r="AG38" s="490" t="s">
        <v>88</v>
      </c>
      <c r="AH38" s="422">
        <v>3</v>
      </c>
      <c r="AI38" s="422" t="s">
        <v>89</v>
      </c>
      <c r="AJ38" s="423">
        <v>5</v>
      </c>
      <c r="AK38" s="424" t="s">
        <v>90</v>
      </c>
      <c r="AL38" s="491" t="s">
        <v>428</v>
      </c>
      <c r="AM38" s="420" t="s">
        <v>429</v>
      </c>
      <c r="AN38" s="480" t="s">
        <v>430</v>
      </c>
      <c r="AO38" s="430" t="s">
        <v>94</v>
      </c>
      <c r="AP38" s="430" t="s">
        <v>328</v>
      </c>
      <c r="AQ38" s="422" t="s">
        <v>97</v>
      </c>
      <c r="AR38" s="422" t="s">
        <v>97</v>
      </c>
      <c r="AS38" s="422" t="s">
        <v>96</v>
      </c>
      <c r="AT38" s="422" t="s">
        <v>97</v>
      </c>
      <c r="AU38" s="422" t="s">
        <v>97</v>
      </c>
      <c r="AV38" s="422" t="s">
        <v>97</v>
      </c>
      <c r="AW38" s="422" t="s">
        <v>97</v>
      </c>
      <c r="AX38" s="422">
        <v>85</v>
      </c>
      <c r="AY38" s="427" t="s">
        <v>152</v>
      </c>
      <c r="AZ38" s="422">
        <v>3</v>
      </c>
      <c r="BA38" s="422" t="s">
        <v>113</v>
      </c>
      <c r="BB38" s="423">
        <v>1</v>
      </c>
      <c r="BC38" s="428" t="s">
        <v>89</v>
      </c>
      <c r="BD38" s="422">
        <v>5</v>
      </c>
      <c r="BE38" s="428" t="s">
        <v>114</v>
      </c>
      <c r="BF38" s="421">
        <v>5</v>
      </c>
      <c r="BG38" s="430" t="s">
        <v>411</v>
      </c>
      <c r="BH38" s="430" t="s">
        <v>137</v>
      </c>
      <c r="BI38" s="420" t="s">
        <v>431</v>
      </c>
      <c r="BJ38" s="429" t="s">
        <v>430</v>
      </c>
      <c r="BK38" s="421" t="s">
        <v>96</v>
      </c>
      <c r="BL38" s="421" t="s">
        <v>432</v>
      </c>
      <c r="BM38" s="421" t="s">
        <v>96</v>
      </c>
      <c r="BN38" s="421" t="s">
        <v>433</v>
      </c>
      <c r="BO38" s="421"/>
      <c r="BP38" s="421"/>
      <c r="BQ38" s="421"/>
      <c r="BR38" s="420"/>
      <c r="BS38" s="430"/>
      <c r="BT38" s="420"/>
      <c r="BU38" s="430"/>
      <c r="BV38" s="420"/>
    </row>
    <row r="39" spans="1:74" ht="69" customHeight="1">
      <c r="A39" s="420" t="s">
        <v>400</v>
      </c>
      <c r="B39" s="493" t="s">
        <v>434</v>
      </c>
      <c r="C39" s="421" t="s">
        <v>402</v>
      </c>
      <c r="D39" s="420" t="s">
        <v>403</v>
      </c>
      <c r="E39" s="492" t="s">
        <v>435</v>
      </c>
      <c r="F39" s="490" t="s">
        <v>83</v>
      </c>
      <c r="G39" s="490" t="s">
        <v>83</v>
      </c>
      <c r="H39" s="490" t="s">
        <v>97</v>
      </c>
      <c r="I39" s="490" t="s">
        <v>97</v>
      </c>
      <c r="J39" s="490" t="s">
        <v>84</v>
      </c>
      <c r="K39" s="491" t="s">
        <v>427</v>
      </c>
      <c r="L39" s="490" t="s">
        <v>406</v>
      </c>
      <c r="M39" s="490" t="s">
        <v>83</v>
      </c>
      <c r="N39" s="490" t="s">
        <v>83</v>
      </c>
      <c r="O39" s="490" t="s">
        <v>83</v>
      </c>
      <c r="P39" s="490" t="s">
        <v>83</v>
      </c>
      <c r="Q39" s="490" t="s">
        <v>83</v>
      </c>
      <c r="R39" s="490" t="s">
        <v>83</v>
      </c>
      <c r="S39" s="490" t="s">
        <v>83</v>
      </c>
      <c r="T39" s="490" t="s">
        <v>83</v>
      </c>
      <c r="U39" s="490" t="s">
        <v>83</v>
      </c>
      <c r="V39" s="490" t="s">
        <v>83</v>
      </c>
      <c r="W39" s="490" t="s">
        <v>83</v>
      </c>
      <c r="X39" s="490" t="s">
        <v>83</v>
      </c>
      <c r="Y39" s="490" t="s">
        <v>83</v>
      </c>
      <c r="Z39" s="490" t="s">
        <v>83</v>
      </c>
      <c r="AA39" s="490" t="s">
        <v>83</v>
      </c>
      <c r="AB39" s="490" t="s">
        <v>147</v>
      </c>
      <c r="AC39" s="490" t="s">
        <v>83</v>
      </c>
      <c r="AD39" s="490" t="s">
        <v>83</v>
      </c>
      <c r="AE39" s="490" t="s">
        <v>147</v>
      </c>
      <c r="AF39" s="422">
        <v>17</v>
      </c>
      <c r="AG39" s="490" t="s">
        <v>88</v>
      </c>
      <c r="AH39" s="422">
        <v>3</v>
      </c>
      <c r="AI39" s="422" t="s">
        <v>89</v>
      </c>
      <c r="AJ39" s="423">
        <v>5</v>
      </c>
      <c r="AK39" s="424" t="s">
        <v>90</v>
      </c>
      <c r="AL39" s="491" t="s">
        <v>436</v>
      </c>
      <c r="AM39" s="420" t="s">
        <v>429</v>
      </c>
      <c r="AN39" s="480" t="s">
        <v>437</v>
      </c>
      <c r="AO39" s="430" t="s">
        <v>94</v>
      </c>
      <c r="AP39" s="430" t="s">
        <v>328</v>
      </c>
      <c r="AQ39" s="422" t="s">
        <v>97</v>
      </c>
      <c r="AR39" s="422" t="s">
        <v>97</v>
      </c>
      <c r="AS39" s="422" t="s">
        <v>96</v>
      </c>
      <c r="AT39" s="422" t="s">
        <v>97</v>
      </c>
      <c r="AU39" s="422" t="s">
        <v>97</v>
      </c>
      <c r="AV39" s="422" t="s">
        <v>97</v>
      </c>
      <c r="AW39" s="422" t="s">
        <v>97</v>
      </c>
      <c r="AX39" s="422">
        <v>85</v>
      </c>
      <c r="AY39" s="427" t="s">
        <v>152</v>
      </c>
      <c r="AZ39" s="422">
        <v>3</v>
      </c>
      <c r="BA39" s="422" t="s">
        <v>113</v>
      </c>
      <c r="BB39" s="423">
        <v>1</v>
      </c>
      <c r="BC39" s="428" t="s">
        <v>89</v>
      </c>
      <c r="BD39" s="422">
        <v>5</v>
      </c>
      <c r="BE39" s="428" t="s">
        <v>114</v>
      </c>
      <c r="BF39" s="421">
        <v>5</v>
      </c>
      <c r="BG39" s="430" t="s">
        <v>411</v>
      </c>
      <c r="BH39" s="430" t="s">
        <v>137</v>
      </c>
      <c r="BI39" s="420" t="s">
        <v>438</v>
      </c>
      <c r="BJ39" s="429" t="s">
        <v>439</v>
      </c>
      <c r="BK39" s="421" t="s">
        <v>96</v>
      </c>
      <c r="BL39" s="421" t="s">
        <v>440</v>
      </c>
      <c r="BM39" s="421" t="s">
        <v>96</v>
      </c>
      <c r="BN39" s="421" t="s">
        <v>441</v>
      </c>
      <c r="BO39" s="421"/>
      <c r="BP39" s="421"/>
      <c r="BQ39" s="421"/>
      <c r="BR39" s="420"/>
      <c r="BS39" s="497"/>
      <c r="BT39" s="431"/>
      <c r="BU39" s="424"/>
      <c r="BV39" s="424"/>
    </row>
    <row r="40" spans="1:74" s="52" customFormat="1" ht="104.25" customHeight="1">
      <c r="A40" s="420" t="s">
        <v>400</v>
      </c>
      <c r="B40" s="493" t="s">
        <v>442</v>
      </c>
      <c r="C40" s="421" t="s">
        <v>402</v>
      </c>
      <c r="D40" s="420" t="s">
        <v>403</v>
      </c>
      <c r="E40" s="492" t="s">
        <v>426</v>
      </c>
      <c r="F40" s="490" t="s">
        <v>83</v>
      </c>
      <c r="G40" s="490" t="s">
        <v>83</v>
      </c>
      <c r="H40" s="490" t="s">
        <v>97</v>
      </c>
      <c r="I40" s="490" t="s">
        <v>97</v>
      </c>
      <c r="J40" s="490" t="s">
        <v>84</v>
      </c>
      <c r="K40" s="491" t="s">
        <v>427</v>
      </c>
      <c r="L40" s="490" t="s">
        <v>406</v>
      </c>
      <c r="M40" s="490" t="s">
        <v>83</v>
      </c>
      <c r="N40" s="490" t="s">
        <v>83</v>
      </c>
      <c r="O40" s="490" t="s">
        <v>83</v>
      </c>
      <c r="P40" s="490" t="s">
        <v>83</v>
      </c>
      <c r="Q40" s="490" t="s">
        <v>83</v>
      </c>
      <c r="R40" s="490" t="s">
        <v>83</v>
      </c>
      <c r="S40" s="490" t="s">
        <v>83</v>
      </c>
      <c r="T40" s="490" t="s">
        <v>83</v>
      </c>
      <c r="U40" s="490" t="s">
        <v>83</v>
      </c>
      <c r="V40" s="490" t="s">
        <v>83</v>
      </c>
      <c r="W40" s="490" t="s">
        <v>83</v>
      </c>
      <c r="X40" s="490" t="s">
        <v>83</v>
      </c>
      <c r="Y40" s="490" t="s">
        <v>83</v>
      </c>
      <c r="Z40" s="490" t="s">
        <v>83</v>
      </c>
      <c r="AA40" s="490" t="s">
        <v>83</v>
      </c>
      <c r="AB40" s="490" t="s">
        <v>147</v>
      </c>
      <c r="AC40" s="490" t="s">
        <v>83</v>
      </c>
      <c r="AD40" s="490" t="s">
        <v>83</v>
      </c>
      <c r="AE40" s="490" t="s">
        <v>147</v>
      </c>
      <c r="AF40" s="422">
        <v>17</v>
      </c>
      <c r="AG40" s="490" t="s">
        <v>88</v>
      </c>
      <c r="AH40" s="422">
        <v>3</v>
      </c>
      <c r="AI40" s="422" t="s">
        <v>89</v>
      </c>
      <c r="AJ40" s="423">
        <v>5</v>
      </c>
      <c r="AK40" s="424" t="s">
        <v>90</v>
      </c>
      <c r="AL40" s="491" t="s">
        <v>443</v>
      </c>
      <c r="AM40" s="420" t="s">
        <v>444</v>
      </c>
      <c r="AN40" s="480" t="s">
        <v>445</v>
      </c>
      <c r="AO40" s="430" t="s">
        <v>94</v>
      </c>
      <c r="AP40" s="430" t="s">
        <v>328</v>
      </c>
      <c r="AQ40" s="422" t="s">
        <v>97</v>
      </c>
      <c r="AR40" s="422" t="s">
        <v>97</v>
      </c>
      <c r="AS40" s="422" t="s">
        <v>96</v>
      </c>
      <c r="AT40" s="422" t="s">
        <v>97</v>
      </c>
      <c r="AU40" s="422" t="s">
        <v>97</v>
      </c>
      <c r="AV40" s="422" t="s">
        <v>97</v>
      </c>
      <c r="AW40" s="422" t="s">
        <v>97</v>
      </c>
      <c r="AX40" s="422">
        <v>85</v>
      </c>
      <c r="AY40" s="427" t="s">
        <v>152</v>
      </c>
      <c r="AZ40" s="422">
        <v>3</v>
      </c>
      <c r="BA40" s="422" t="s">
        <v>113</v>
      </c>
      <c r="BB40" s="423">
        <v>1</v>
      </c>
      <c r="BC40" s="428" t="s">
        <v>89</v>
      </c>
      <c r="BD40" s="422">
        <v>5</v>
      </c>
      <c r="BE40" s="428" t="s">
        <v>114</v>
      </c>
      <c r="BF40" s="421">
        <v>5</v>
      </c>
      <c r="BG40" s="430" t="s">
        <v>411</v>
      </c>
      <c r="BH40" s="430" t="s">
        <v>137</v>
      </c>
      <c r="BI40" s="420" t="s">
        <v>412</v>
      </c>
      <c r="BJ40" s="429" t="s">
        <v>422</v>
      </c>
      <c r="BK40" s="421" t="s">
        <v>96</v>
      </c>
      <c r="BL40" s="421" t="s">
        <v>446</v>
      </c>
      <c r="BM40" s="421" t="s">
        <v>96</v>
      </c>
      <c r="BN40" s="421" t="s">
        <v>447</v>
      </c>
      <c r="BO40" s="421"/>
      <c r="BP40" s="421"/>
      <c r="BQ40" s="421"/>
      <c r="BR40" s="420"/>
      <c r="BS40" s="497"/>
      <c r="BT40" s="431"/>
      <c r="BU40" s="424"/>
      <c r="BV40" s="424"/>
    </row>
    <row r="41" spans="1:74" ht="60.75" customHeight="1">
      <c r="A41" s="420" t="s">
        <v>448</v>
      </c>
      <c r="B41" s="421" t="s">
        <v>449</v>
      </c>
      <c r="C41" s="421" t="s">
        <v>450</v>
      </c>
      <c r="D41" s="420" t="s">
        <v>451</v>
      </c>
      <c r="E41" s="433" t="s">
        <v>452</v>
      </c>
      <c r="F41" s="430" t="s">
        <v>97</v>
      </c>
      <c r="G41" s="430" t="s">
        <v>97</v>
      </c>
      <c r="H41" s="430" t="s">
        <v>97</v>
      </c>
      <c r="I41" s="430" t="s">
        <v>97</v>
      </c>
      <c r="J41" s="430" t="s">
        <v>84</v>
      </c>
      <c r="K41" s="433" t="s">
        <v>453</v>
      </c>
      <c r="L41" s="433" t="s">
        <v>454</v>
      </c>
      <c r="M41" s="430" t="s">
        <v>97</v>
      </c>
      <c r="N41" s="430" t="s">
        <v>97</v>
      </c>
      <c r="O41" s="430" t="s">
        <v>96</v>
      </c>
      <c r="P41" s="430" t="s">
        <v>96</v>
      </c>
      <c r="Q41" s="430" t="s">
        <v>97</v>
      </c>
      <c r="R41" s="430" t="s">
        <v>97</v>
      </c>
      <c r="S41" s="430" t="s">
        <v>97</v>
      </c>
      <c r="T41" s="430" t="s">
        <v>96</v>
      </c>
      <c r="U41" s="430" t="s">
        <v>97</v>
      </c>
      <c r="V41" s="430" t="s">
        <v>97</v>
      </c>
      <c r="W41" s="430" t="s">
        <v>97</v>
      </c>
      <c r="X41" s="430" t="s">
        <v>97</v>
      </c>
      <c r="Y41" s="430" t="s">
        <v>97</v>
      </c>
      <c r="Z41" s="430" t="s">
        <v>97</v>
      </c>
      <c r="AA41" s="430" t="s">
        <v>97</v>
      </c>
      <c r="AB41" s="430" t="s">
        <v>96</v>
      </c>
      <c r="AC41" s="430" t="s">
        <v>97</v>
      </c>
      <c r="AD41" s="430" t="s">
        <v>96</v>
      </c>
      <c r="AE41" s="430" t="s">
        <v>96</v>
      </c>
      <c r="AF41" s="422">
        <v>13</v>
      </c>
      <c r="AG41" s="430" t="s">
        <v>113</v>
      </c>
      <c r="AH41" s="422">
        <v>1</v>
      </c>
      <c r="AI41" s="422" t="s">
        <v>89</v>
      </c>
      <c r="AJ41" s="423">
        <v>5</v>
      </c>
      <c r="AK41" s="424" t="s">
        <v>90</v>
      </c>
      <c r="AL41" s="436" t="s">
        <v>455</v>
      </c>
      <c r="AM41" s="478" t="s">
        <v>456</v>
      </c>
      <c r="AN41" s="433" t="s">
        <v>457</v>
      </c>
      <c r="AO41" s="430" t="s">
        <v>94</v>
      </c>
      <c r="AP41" s="430" t="s">
        <v>95</v>
      </c>
      <c r="AQ41" s="422" t="s">
        <v>97</v>
      </c>
      <c r="AR41" s="422" t="s">
        <v>97</v>
      </c>
      <c r="AS41" s="422" t="s">
        <v>96</v>
      </c>
      <c r="AT41" s="422" t="s">
        <v>97</v>
      </c>
      <c r="AU41" s="422" t="s">
        <v>97</v>
      </c>
      <c r="AV41" s="422" t="s">
        <v>97</v>
      </c>
      <c r="AW41" s="422" t="s">
        <v>97</v>
      </c>
      <c r="AX41" s="422">
        <v>85</v>
      </c>
      <c r="AY41" s="427" t="s">
        <v>152</v>
      </c>
      <c r="AZ41" s="422">
        <v>1</v>
      </c>
      <c r="BA41" s="422" t="s">
        <v>113</v>
      </c>
      <c r="BB41" s="423">
        <v>1</v>
      </c>
      <c r="BC41" s="487" t="s">
        <v>89</v>
      </c>
      <c r="BD41" s="444">
        <v>5</v>
      </c>
      <c r="BE41" s="428" t="s">
        <v>90</v>
      </c>
      <c r="BF41" s="421">
        <v>5</v>
      </c>
      <c r="BG41" s="430" t="s">
        <v>99</v>
      </c>
      <c r="BH41" s="430" t="s">
        <v>154</v>
      </c>
      <c r="BI41" s="478" t="s">
        <v>458</v>
      </c>
      <c r="BJ41" s="429" t="s">
        <v>459</v>
      </c>
      <c r="BK41" s="421" t="s">
        <v>96</v>
      </c>
      <c r="BL41" s="429" t="s">
        <v>460</v>
      </c>
      <c r="BM41" s="421" t="s">
        <v>96</v>
      </c>
      <c r="BN41" s="421" t="s">
        <v>461</v>
      </c>
      <c r="BO41" s="421"/>
      <c r="BP41" s="421"/>
      <c r="BQ41" s="421"/>
      <c r="BR41" s="420"/>
      <c r="BS41" s="497"/>
      <c r="BT41" s="431"/>
      <c r="BU41" s="424"/>
      <c r="BV41" s="424"/>
    </row>
    <row r="42" spans="1:74" ht="87" customHeight="1">
      <c r="A42" s="420" t="s">
        <v>448</v>
      </c>
      <c r="B42" s="421" t="s">
        <v>462</v>
      </c>
      <c r="C42" s="421" t="s">
        <v>450</v>
      </c>
      <c r="D42" s="420" t="s">
        <v>451</v>
      </c>
      <c r="E42" s="433" t="s">
        <v>452</v>
      </c>
      <c r="F42" s="430" t="s">
        <v>97</v>
      </c>
      <c r="G42" s="430" t="s">
        <v>97</v>
      </c>
      <c r="H42" s="430" t="s">
        <v>97</v>
      </c>
      <c r="I42" s="430" t="s">
        <v>97</v>
      </c>
      <c r="J42" s="430" t="s">
        <v>84</v>
      </c>
      <c r="K42" s="433" t="s">
        <v>463</v>
      </c>
      <c r="L42" s="433" t="s">
        <v>454</v>
      </c>
      <c r="M42" s="430" t="s">
        <v>97</v>
      </c>
      <c r="N42" s="430" t="s">
        <v>97</v>
      </c>
      <c r="O42" s="430" t="s">
        <v>96</v>
      </c>
      <c r="P42" s="430" t="s">
        <v>96</v>
      </c>
      <c r="Q42" s="430" t="s">
        <v>97</v>
      </c>
      <c r="R42" s="430" t="s">
        <v>97</v>
      </c>
      <c r="S42" s="430" t="s">
        <v>97</v>
      </c>
      <c r="T42" s="430" t="s">
        <v>96</v>
      </c>
      <c r="U42" s="430" t="s">
        <v>97</v>
      </c>
      <c r="V42" s="430" t="s">
        <v>97</v>
      </c>
      <c r="W42" s="430" t="s">
        <v>97</v>
      </c>
      <c r="X42" s="430" t="s">
        <v>97</v>
      </c>
      <c r="Y42" s="430" t="s">
        <v>97</v>
      </c>
      <c r="Z42" s="430" t="s">
        <v>97</v>
      </c>
      <c r="AA42" s="430" t="s">
        <v>97</v>
      </c>
      <c r="AB42" s="430" t="s">
        <v>96</v>
      </c>
      <c r="AC42" s="430" t="s">
        <v>97</v>
      </c>
      <c r="AD42" s="430" t="s">
        <v>96</v>
      </c>
      <c r="AE42" s="430" t="s">
        <v>96</v>
      </c>
      <c r="AF42" s="422">
        <v>13</v>
      </c>
      <c r="AG42" s="430" t="s">
        <v>113</v>
      </c>
      <c r="AH42" s="422">
        <v>1</v>
      </c>
      <c r="AI42" s="422" t="s">
        <v>89</v>
      </c>
      <c r="AJ42" s="423">
        <v>5</v>
      </c>
      <c r="AK42" s="424" t="s">
        <v>90</v>
      </c>
      <c r="AL42" s="433" t="s">
        <v>455</v>
      </c>
      <c r="AM42" s="478" t="s">
        <v>456</v>
      </c>
      <c r="AN42" s="433" t="s">
        <v>464</v>
      </c>
      <c r="AO42" s="430" t="s">
        <v>94</v>
      </c>
      <c r="AP42" s="430" t="s">
        <v>95</v>
      </c>
      <c r="AQ42" s="422" t="s">
        <v>97</v>
      </c>
      <c r="AR42" s="422" t="s">
        <v>97</v>
      </c>
      <c r="AS42" s="422" t="s">
        <v>96</v>
      </c>
      <c r="AT42" s="422" t="s">
        <v>97</v>
      </c>
      <c r="AU42" s="422" t="s">
        <v>97</v>
      </c>
      <c r="AV42" s="422" t="s">
        <v>97</v>
      </c>
      <c r="AW42" s="422" t="s">
        <v>97</v>
      </c>
      <c r="AX42" s="422">
        <v>85</v>
      </c>
      <c r="AY42" s="427" t="s">
        <v>152</v>
      </c>
      <c r="AZ42" s="422">
        <v>1</v>
      </c>
      <c r="BA42" s="422" t="s">
        <v>113</v>
      </c>
      <c r="BB42" s="423">
        <v>1</v>
      </c>
      <c r="BC42" s="487" t="s">
        <v>89</v>
      </c>
      <c r="BD42" s="444">
        <v>5</v>
      </c>
      <c r="BE42" s="428" t="s">
        <v>90</v>
      </c>
      <c r="BF42" s="421">
        <v>5</v>
      </c>
      <c r="BG42" s="430" t="s">
        <v>99</v>
      </c>
      <c r="BH42" s="430" t="s">
        <v>154</v>
      </c>
      <c r="BI42" s="478" t="s">
        <v>458</v>
      </c>
      <c r="BJ42" s="429" t="s">
        <v>459</v>
      </c>
      <c r="BK42" s="421" t="s">
        <v>96</v>
      </c>
      <c r="BL42" s="429" t="s">
        <v>460</v>
      </c>
      <c r="BM42" s="421" t="s">
        <v>96</v>
      </c>
      <c r="BN42" s="421" t="s">
        <v>461</v>
      </c>
      <c r="BO42" s="421"/>
      <c r="BP42" s="421"/>
      <c r="BQ42" s="421"/>
      <c r="BR42" s="478"/>
      <c r="BS42" s="436"/>
      <c r="BT42" s="436"/>
      <c r="BU42" s="478"/>
      <c r="BV42" s="478"/>
    </row>
    <row r="43" spans="1:74" s="190" customFormat="1" ht="137.25" customHeight="1">
      <c r="A43" s="420" t="s">
        <v>465</v>
      </c>
      <c r="B43" s="421" t="s">
        <v>466</v>
      </c>
      <c r="C43" s="421" t="s">
        <v>467</v>
      </c>
      <c r="D43" s="420" t="s">
        <v>81</v>
      </c>
      <c r="E43" s="433" t="s">
        <v>468</v>
      </c>
      <c r="F43" s="430" t="s">
        <v>128</v>
      </c>
      <c r="G43" s="430" t="s">
        <v>128</v>
      </c>
      <c r="H43" s="430" t="s">
        <v>128</v>
      </c>
      <c r="I43" s="430" t="s">
        <v>128</v>
      </c>
      <c r="J43" s="430" t="s">
        <v>110</v>
      </c>
      <c r="K43" s="433" t="s">
        <v>469</v>
      </c>
      <c r="L43" s="433" t="s">
        <v>470</v>
      </c>
      <c r="M43" s="430" t="s">
        <v>83</v>
      </c>
      <c r="N43" s="430" t="s">
        <v>83</v>
      </c>
      <c r="O43" s="430" t="s">
        <v>87</v>
      </c>
      <c r="P43" s="430" t="s">
        <v>87</v>
      </c>
      <c r="Q43" s="430" t="s">
        <v>83</v>
      </c>
      <c r="R43" s="430" t="s">
        <v>83</v>
      </c>
      <c r="S43" s="430" t="s">
        <v>83</v>
      </c>
      <c r="T43" s="420" t="s">
        <v>87</v>
      </c>
      <c r="U43" s="430" t="s">
        <v>83</v>
      </c>
      <c r="V43" s="430" t="s">
        <v>83</v>
      </c>
      <c r="W43" s="430" t="s">
        <v>83</v>
      </c>
      <c r="X43" s="430" t="s">
        <v>83</v>
      </c>
      <c r="Y43" s="430" t="s">
        <v>87</v>
      </c>
      <c r="Z43" s="430" t="s">
        <v>83</v>
      </c>
      <c r="AA43" s="430" t="s">
        <v>83</v>
      </c>
      <c r="AB43" s="430" t="s">
        <v>87</v>
      </c>
      <c r="AC43" s="430" t="s">
        <v>83</v>
      </c>
      <c r="AD43" s="430" t="s">
        <v>87</v>
      </c>
      <c r="AE43" s="430" t="s">
        <v>87</v>
      </c>
      <c r="AF43" s="422">
        <v>12</v>
      </c>
      <c r="AG43" s="430" t="s">
        <v>153</v>
      </c>
      <c r="AH43" s="422">
        <v>2</v>
      </c>
      <c r="AI43" s="422" t="s">
        <v>89</v>
      </c>
      <c r="AJ43" s="423">
        <v>5</v>
      </c>
      <c r="AK43" s="424" t="s">
        <v>90</v>
      </c>
      <c r="AL43" s="436" t="s">
        <v>471</v>
      </c>
      <c r="AM43" s="478" t="s">
        <v>472</v>
      </c>
      <c r="AN43" s="486" t="s">
        <v>473</v>
      </c>
      <c r="AO43" s="430" t="s">
        <v>94</v>
      </c>
      <c r="AP43" s="430" t="s">
        <v>95</v>
      </c>
      <c r="AQ43" s="422" t="s">
        <v>97</v>
      </c>
      <c r="AR43" s="422" t="s">
        <v>97</v>
      </c>
      <c r="AS43" s="422" t="s">
        <v>96</v>
      </c>
      <c r="AT43" s="422" t="s">
        <v>97</v>
      </c>
      <c r="AU43" s="422" t="s">
        <v>97</v>
      </c>
      <c r="AV43" s="422" t="s">
        <v>97</v>
      </c>
      <c r="AW43" s="422" t="s">
        <v>97</v>
      </c>
      <c r="AX43" s="422">
        <v>85</v>
      </c>
      <c r="AY43" s="427" t="s">
        <v>152</v>
      </c>
      <c r="AZ43" s="422">
        <v>2</v>
      </c>
      <c r="BA43" s="422" t="s">
        <v>113</v>
      </c>
      <c r="BB43" s="423">
        <v>1</v>
      </c>
      <c r="BC43" s="487" t="s">
        <v>89</v>
      </c>
      <c r="BD43" s="444">
        <v>5</v>
      </c>
      <c r="BE43" s="428" t="s">
        <v>114</v>
      </c>
      <c r="BF43" s="421">
        <v>5</v>
      </c>
      <c r="BG43" s="430" t="s">
        <v>411</v>
      </c>
      <c r="BH43" s="430" t="s">
        <v>234</v>
      </c>
      <c r="BI43" s="478" t="s">
        <v>474</v>
      </c>
      <c r="BJ43" s="429" t="s">
        <v>475</v>
      </c>
      <c r="BK43" s="421" t="s">
        <v>96</v>
      </c>
      <c r="BL43" s="198" t="s">
        <v>476</v>
      </c>
      <c r="BM43" s="421" t="s">
        <v>96</v>
      </c>
      <c r="BN43" s="421" t="s">
        <v>477</v>
      </c>
      <c r="BO43" s="421"/>
      <c r="BP43" s="421"/>
      <c r="BQ43" s="421"/>
      <c r="BR43" s="478"/>
      <c r="BS43" s="436"/>
      <c r="BT43" s="436"/>
      <c r="BU43" s="478"/>
      <c r="BV43" s="478"/>
    </row>
    <row r="44" spans="1:74" ht="24" customHeight="1">
      <c r="A44" s="420"/>
      <c r="B44" s="421"/>
      <c r="C44" s="421" t="e">
        <f>VLOOKUP(A44,'Fórmulas '!$B$47:$C$68,2,FALSE)</f>
        <v>#N/A</v>
      </c>
      <c r="D44" s="420" t="e">
        <f>VLOOKUP(A44,'Fórmulas '!$F$47:$G$67,2,FALSE)</f>
        <v>#N/A</v>
      </c>
      <c r="E44" s="430"/>
      <c r="F44" s="430"/>
      <c r="G44" s="430"/>
      <c r="H44" s="430"/>
      <c r="I44" s="430"/>
      <c r="J44" s="430"/>
      <c r="K44" s="433"/>
      <c r="L44" s="433"/>
      <c r="M44" s="430"/>
      <c r="N44" s="430"/>
      <c r="O44" s="430"/>
      <c r="P44" s="430"/>
      <c r="Q44" s="430"/>
      <c r="R44" s="430"/>
      <c r="S44" s="430"/>
      <c r="T44" s="430"/>
      <c r="U44" s="430"/>
      <c r="V44" s="430"/>
      <c r="W44" s="430"/>
      <c r="X44" s="430"/>
      <c r="Y44" s="430"/>
      <c r="Z44" s="430"/>
      <c r="AA44" s="430"/>
      <c r="AB44" s="430"/>
      <c r="AC44" s="430"/>
      <c r="AD44" s="430"/>
      <c r="AE44" s="430"/>
      <c r="AF44" s="422">
        <f>+COUNTIF(M44:AE44,"SI")</f>
        <v>0</v>
      </c>
      <c r="AG44" s="494"/>
      <c r="AH44" s="422" t="str">
        <f>IFERROR(VLOOKUP(AG44,'[1]Fórmulas '!$B$26:$C$30,2,0),"")</f>
        <v/>
      </c>
      <c r="AI44" s="422"/>
      <c r="AJ44" s="423" t="str">
        <f>+IFERROR(VLOOKUP(AI44,'[1]Fórmulas '!$E$28:$F$30,2,),"")</f>
        <v/>
      </c>
      <c r="AK44" s="424" t="str">
        <f>IFERROR(VLOOKUP(CONCATENATE(AH44,AJ44),'[1]Fórmulas '!$J$47:$K$71,2,),"")</f>
        <v/>
      </c>
      <c r="AL44" s="478"/>
      <c r="AM44" s="430"/>
      <c r="AN44" s="430"/>
      <c r="AO44" s="430"/>
      <c r="AP44" s="430"/>
      <c r="AQ44" s="422"/>
      <c r="AR44" s="422"/>
      <c r="AS44" s="422"/>
      <c r="AT44" s="422"/>
      <c r="AU44" s="422"/>
      <c r="AV44" s="422"/>
      <c r="AW44" s="422"/>
      <c r="AX44" s="422">
        <f>IF(AQ44="SI",15,0) + IF(AR44="SI",5,0) + IF(AS44="SI",15,0) + IF(AT44="SI",10,0) + IF(AU44="SI",15,0) + IF(AV44="SI",10,0) + IF(AW44="SI",30,0)</f>
        <v>0</v>
      </c>
      <c r="AY44" s="427" t="str">
        <f>IF(AX44=" "," ",IF(AX44&lt;=50,"DISMINUYE CERO PUNTOS",IF(AX44&lt;=75,"DISMINUYE UN PUNTO",IF(AX44&lt;=100,"DISMINUYE DOS PUNTOS"))))</f>
        <v>DISMINUYE CERO PUNTOS</v>
      </c>
      <c r="AZ44" s="422"/>
      <c r="BA44" s="422" t="str">
        <f>IF(BB44=1,"RARA VEZ",IF(BB44=2,"IMPROBABLE",IF(BB44=3,"POSIBLE",IF(BB44=4,"PROBABLE'","CASI SEGURO"))))</f>
        <v>CASI SEGURO</v>
      </c>
      <c r="BB44" s="423" t="str">
        <f>IF(AH44&lt;=2,1,IF(AY44="DISMINUYE CERO PUNTOS",AH44,IF(AY44="DISMINUYE UN PUNTO",AH44-1,AH44-2)))</f>
        <v/>
      </c>
      <c r="BC44" s="428">
        <f t="shared" ref="BC44:BD48" si="0">AI44</f>
        <v>0</v>
      </c>
      <c r="BD44" s="422" t="str">
        <f t="shared" si="0"/>
        <v/>
      </c>
      <c r="BE44" s="428" t="str">
        <f>IFERROR(VLOOKUP(CONCATENATE(BB44,BD44),'[1]Fórmulas '!$J$47:$K$71,2,),"")</f>
        <v/>
      </c>
      <c r="BF44" s="421" t="str">
        <f>IFERROR(BD44*BB44,"")</f>
        <v/>
      </c>
      <c r="BG44" s="423"/>
      <c r="BH44" s="423"/>
      <c r="BI44" s="421"/>
      <c r="BJ44" s="421"/>
      <c r="BK44" s="420"/>
      <c r="BL44" s="420"/>
      <c r="BM44" s="421"/>
      <c r="BN44" s="421"/>
      <c r="BO44" s="421"/>
      <c r="BP44" s="421"/>
      <c r="BQ44" s="421"/>
      <c r="BR44" s="421"/>
      <c r="BS44" s="429"/>
      <c r="BT44" s="440"/>
      <c r="BU44" s="420"/>
      <c r="BV44" s="430"/>
    </row>
    <row r="45" spans="1:74" ht="24" customHeight="1">
      <c r="A45" s="420"/>
      <c r="B45" s="421"/>
      <c r="C45" s="421" t="e">
        <f>VLOOKUP(A45,'Fórmulas '!$B$47:$C$68,2,FALSE)</f>
        <v>#N/A</v>
      </c>
      <c r="D45" s="420" t="e">
        <f>VLOOKUP(A45,'Fórmulas '!$F$47:$G$67,2,FALSE)</f>
        <v>#N/A</v>
      </c>
      <c r="E45" s="430"/>
      <c r="F45" s="430"/>
      <c r="G45" s="430"/>
      <c r="H45" s="430"/>
      <c r="I45" s="430"/>
      <c r="J45" s="430"/>
      <c r="K45" s="440"/>
      <c r="L45" s="420"/>
      <c r="M45" s="430"/>
      <c r="N45" s="430"/>
      <c r="O45" s="430"/>
      <c r="P45" s="430"/>
      <c r="Q45" s="430"/>
      <c r="R45" s="430"/>
      <c r="S45" s="430"/>
      <c r="T45" s="430"/>
      <c r="U45" s="430"/>
      <c r="V45" s="430"/>
      <c r="W45" s="430"/>
      <c r="X45" s="430"/>
      <c r="Y45" s="430"/>
      <c r="Z45" s="430"/>
      <c r="AA45" s="430"/>
      <c r="AB45" s="430"/>
      <c r="AC45" s="430"/>
      <c r="AD45" s="430"/>
      <c r="AE45" s="430"/>
      <c r="AF45" s="422">
        <f>+COUNTIF(M45:AE45,"SI")</f>
        <v>0</v>
      </c>
      <c r="AG45" s="494"/>
      <c r="AH45" s="422" t="str">
        <f>IFERROR(VLOOKUP(AG45,'[1]Fórmulas '!$B$26:$C$30,2,0),"")</f>
        <v/>
      </c>
      <c r="AI45" s="422"/>
      <c r="AJ45" s="423" t="str">
        <f>+IFERROR(VLOOKUP(AI45,'[1]Fórmulas '!$E$28:$F$30,2,),"")</f>
        <v/>
      </c>
      <c r="AK45" s="424" t="str">
        <f>IFERROR(VLOOKUP(CONCATENATE(AH45,AJ45),'[1]Fórmulas '!$J$47:$K$71,2,),"")</f>
        <v/>
      </c>
      <c r="AL45" s="478"/>
      <c r="AM45" s="430"/>
      <c r="AN45" s="430"/>
      <c r="AO45" s="430"/>
      <c r="AP45" s="430"/>
      <c r="AQ45" s="422"/>
      <c r="AR45" s="422"/>
      <c r="AS45" s="422"/>
      <c r="AT45" s="422"/>
      <c r="AU45" s="422"/>
      <c r="AV45" s="422"/>
      <c r="AW45" s="422"/>
      <c r="AX45" s="422">
        <f>IF(AQ45="SI",15,0) + IF(AR45="SI",5,0) + IF(AS45="SI",15,0) + IF(AT45="SI",10,0) + IF(AU45="SI",15,0) + IF(AV45="SI",10,0) + IF(AW45="SI",30,0)</f>
        <v>0</v>
      </c>
      <c r="AY45" s="427" t="str">
        <f>IF(AX45=" "," ",IF(AX45&lt;=50,"DISMINUYE CERO PUNTOS",IF(AX45&lt;=75,"DISMINUYE UN PUNTO",IF(AX45&lt;=100,"DISMINUYE DOS PUNTOS"))))</f>
        <v>DISMINUYE CERO PUNTOS</v>
      </c>
      <c r="AZ45" s="422"/>
      <c r="BA45" s="422" t="str">
        <f>IF(BB45=1,"RARA VEZ",IF(BB45=2,"IMPROBABLE",IF(BB45=3,"POSIBLE",IF(BB45=4,"PROBABLE'","CASI SEGURO"))))</f>
        <v>CASI SEGURO</v>
      </c>
      <c r="BB45" s="423" t="str">
        <f>IF(AH45&lt;=2,1,IF(AY45="DISMINUYE CERO PUNTOS",AH45,IF(AY45="DISMINUYE UN PUNTO",AH45-1,AH45-2)))</f>
        <v/>
      </c>
      <c r="BC45" s="428">
        <f t="shared" si="0"/>
        <v>0</v>
      </c>
      <c r="BD45" s="422" t="str">
        <f t="shared" si="0"/>
        <v/>
      </c>
      <c r="BE45" s="428" t="str">
        <f>IFERROR(VLOOKUP(CONCATENATE(BB45,BD45),'[1]Fórmulas '!$J$47:$K$71,2,),"")</f>
        <v/>
      </c>
      <c r="BF45" s="421" t="str">
        <f>IFERROR(BD45*BB45,"")</f>
        <v/>
      </c>
      <c r="BG45" s="430"/>
      <c r="BH45" s="430"/>
      <c r="BI45" s="420"/>
      <c r="BJ45" s="420"/>
      <c r="BK45" s="421"/>
      <c r="BL45" s="420"/>
      <c r="BM45" s="421"/>
      <c r="BN45" s="421"/>
      <c r="BO45" s="421"/>
      <c r="BP45" s="421"/>
      <c r="BQ45" s="421"/>
      <c r="BR45" s="421"/>
      <c r="BS45" s="429"/>
      <c r="BT45" s="429"/>
      <c r="BU45" s="421"/>
      <c r="BV45" s="423"/>
    </row>
    <row r="46" spans="1:74" ht="24" customHeight="1">
      <c r="A46" s="420"/>
      <c r="B46" s="421"/>
      <c r="C46" s="421" t="e">
        <f>VLOOKUP(A46,'Fórmulas '!$B$47:$C$68,2,FALSE)</f>
        <v>#N/A</v>
      </c>
      <c r="D46" s="420" t="e">
        <f>VLOOKUP(A46,'Fórmulas '!$F$47:$G$67,2,FALSE)</f>
        <v>#N/A</v>
      </c>
      <c r="E46" s="430"/>
      <c r="F46" s="430"/>
      <c r="G46" s="430"/>
      <c r="H46" s="430"/>
      <c r="I46" s="430"/>
      <c r="J46" s="430"/>
      <c r="K46" s="440"/>
      <c r="L46" s="420"/>
      <c r="M46" s="430"/>
      <c r="N46" s="430"/>
      <c r="O46" s="430"/>
      <c r="P46" s="430"/>
      <c r="Q46" s="430"/>
      <c r="R46" s="430"/>
      <c r="S46" s="430"/>
      <c r="T46" s="430"/>
      <c r="U46" s="430"/>
      <c r="V46" s="430"/>
      <c r="W46" s="430"/>
      <c r="X46" s="430"/>
      <c r="Y46" s="430"/>
      <c r="Z46" s="430"/>
      <c r="AA46" s="430"/>
      <c r="AB46" s="430"/>
      <c r="AC46" s="430"/>
      <c r="AD46" s="430"/>
      <c r="AE46" s="430"/>
      <c r="AF46" s="422">
        <f>+COUNTIF(M46:AE46,"SI")</f>
        <v>0</v>
      </c>
      <c r="AG46" s="494"/>
      <c r="AH46" s="422" t="str">
        <f>IFERROR(VLOOKUP(AG46,'[1]Fórmulas '!$B$26:$C$30,2,0),"")</f>
        <v/>
      </c>
      <c r="AI46" s="422"/>
      <c r="AJ46" s="423" t="str">
        <f>+IFERROR(VLOOKUP(AI46,'[1]Fórmulas '!$E$28:$F$30,2,),"")</f>
        <v/>
      </c>
      <c r="AK46" s="424" t="str">
        <f>IFERROR(VLOOKUP(CONCATENATE(AH46,AJ46),'[1]Fórmulas '!$J$47:$K$71,2,),"")</f>
        <v/>
      </c>
      <c r="AL46" s="478"/>
      <c r="AM46" s="430"/>
      <c r="AN46" s="430"/>
      <c r="AO46" s="430"/>
      <c r="AP46" s="430"/>
      <c r="AQ46" s="422"/>
      <c r="AR46" s="422"/>
      <c r="AS46" s="422"/>
      <c r="AT46" s="422"/>
      <c r="AU46" s="422"/>
      <c r="AV46" s="422"/>
      <c r="AW46" s="422"/>
      <c r="AX46" s="422">
        <f>IF(AQ46="SI",15,0) + IF(AR46="SI",5,0) + IF(AS46="SI",15,0) + IF(AT46="SI",10,0) + IF(AU46="SI",15,0) + IF(AV46="SI",10,0) + IF(AW46="SI",30,0)</f>
        <v>0</v>
      </c>
      <c r="AY46" s="427" t="str">
        <f>IF(AX46=" "," ",IF(AX46&lt;=50,"DISMINUYE CERO PUNTOS",IF(AX46&lt;=75,"DISMINUYE UN PUNTO",IF(AX46&lt;=100,"DISMINUYE DOS PUNTOS"))))</f>
        <v>DISMINUYE CERO PUNTOS</v>
      </c>
      <c r="AZ46" s="422"/>
      <c r="BA46" s="422" t="str">
        <f>IF(BB46=1,"RARA VEZ",IF(BB46=2,"IMPROBABLE",IF(BB46=3,"POSIBLE",IF(BB46=4,"PROBABLE'","CASI SEGURO"))))</f>
        <v>CASI SEGURO</v>
      </c>
      <c r="BB46" s="423" t="str">
        <f>IF(AH46&lt;=2,1,IF(AY46="DISMINUYE CERO PUNTOS",AH46,IF(AY46="DISMINUYE UN PUNTO",AH46-1,AH46-2)))</f>
        <v/>
      </c>
      <c r="BC46" s="428">
        <f t="shared" si="0"/>
        <v>0</v>
      </c>
      <c r="BD46" s="422" t="str">
        <f t="shared" si="0"/>
        <v/>
      </c>
      <c r="BE46" s="428" t="str">
        <f>IFERROR(VLOOKUP(CONCATENATE(BB46,BD46),'[1]Fórmulas '!$J$47:$K$71,2,),"")</f>
        <v/>
      </c>
      <c r="BF46" s="421" t="str">
        <f>IFERROR(BD46*BB46,"")</f>
        <v/>
      </c>
      <c r="BG46" s="430"/>
      <c r="BH46" s="430"/>
      <c r="BI46" s="420"/>
      <c r="BJ46" s="420"/>
      <c r="BK46" s="420"/>
      <c r="BL46" s="420"/>
      <c r="BM46" s="421"/>
      <c r="BN46" s="421"/>
      <c r="BO46" s="421"/>
      <c r="BP46" s="421"/>
      <c r="BQ46" s="421"/>
      <c r="BR46" s="420"/>
      <c r="BS46" s="440"/>
      <c r="BT46" s="430"/>
      <c r="BU46" s="420"/>
      <c r="BV46" s="430"/>
    </row>
    <row r="47" spans="1:74" ht="24" customHeight="1">
      <c r="A47" s="420"/>
      <c r="B47" s="421"/>
      <c r="C47" s="421" t="e">
        <f>VLOOKUP(A47,'Fórmulas '!$B$47:$C$68,2,FALSE)</f>
        <v>#N/A</v>
      </c>
      <c r="D47" s="420" t="e">
        <f>VLOOKUP(A47,'Fórmulas '!$F$47:$G$67,2,FALSE)</f>
        <v>#N/A</v>
      </c>
      <c r="E47" s="430"/>
      <c r="F47" s="430"/>
      <c r="G47" s="430"/>
      <c r="H47" s="430"/>
      <c r="I47" s="430"/>
      <c r="J47" s="430"/>
      <c r="K47" s="440"/>
      <c r="L47" s="440"/>
      <c r="M47" s="430"/>
      <c r="N47" s="430"/>
      <c r="O47" s="430"/>
      <c r="P47" s="430"/>
      <c r="Q47" s="430"/>
      <c r="R47" s="430"/>
      <c r="S47" s="430"/>
      <c r="T47" s="430"/>
      <c r="U47" s="430"/>
      <c r="V47" s="430"/>
      <c r="W47" s="430"/>
      <c r="X47" s="430"/>
      <c r="Y47" s="430"/>
      <c r="Z47" s="430"/>
      <c r="AA47" s="430"/>
      <c r="AB47" s="430"/>
      <c r="AC47" s="430"/>
      <c r="AD47" s="430"/>
      <c r="AE47" s="430"/>
      <c r="AF47" s="422">
        <f>+COUNTIF(M47:AE47,"SI")</f>
        <v>0</v>
      </c>
      <c r="AG47" s="494"/>
      <c r="AH47" s="422" t="str">
        <f>IFERROR(VLOOKUP(AG47,'[1]Fórmulas '!$B$26:$C$30,2,0),"")</f>
        <v/>
      </c>
      <c r="AI47" s="422"/>
      <c r="AJ47" s="423" t="str">
        <f>+IFERROR(VLOOKUP(AI47,'[1]Fórmulas '!$E$28:$F$30,2,),"")</f>
        <v/>
      </c>
      <c r="AK47" s="424" t="str">
        <f>IFERROR(VLOOKUP(CONCATENATE(AH47,AJ47),'[1]Fórmulas '!$J$47:$K$71,2,),"")</f>
        <v/>
      </c>
      <c r="AL47" s="431"/>
      <c r="AM47" s="431"/>
      <c r="AN47" s="431"/>
      <c r="AO47" s="430"/>
      <c r="AP47" s="430"/>
      <c r="AQ47" s="422"/>
      <c r="AR47" s="422"/>
      <c r="AS47" s="422"/>
      <c r="AT47" s="422"/>
      <c r="AU47" s="422"/>
      <c r="AV47" s="422"/>
      <c r="AW47" s="422"/>
      <c r="AX47" s="422">
        <f>IF(AQ47="SI",15,0) + IF(AR47="SI",5,0) + IF(AS47="SI",15,0) + IF(AT47="SI",10,0) + IF(AU47="SI",15,0) + IF(AV47="SI",10,0) + IF(AW47="SI",30,0)</f>
        <v>0</v>
      </c>
      <c r="AY47" s="427" t="str">
        <f>IF(AX47=" "," ",IF(AX47&lt;=50,"DISMINUYE CERO PUNTOS",IF(AX47&lt;=75,"DISMINUYE UN PUNTO",IF(AX47&lt;=100,"DISMINUYE DOS PUNTOS"))))</f>
        <v>DISMINUYE CERO PUNTOS</v>
      </c>
      <c r="AZ47" s="422"/>
      <c r="BA47" s="422" t="str">
        <f>IF(BB47=1,"RARA VEZ",IF(BB47=2,"IMPROBABLE",IF(BB47=3,"POSIBLE",IF(BB47=4,"PROBABLE'","CASI SEGURO"))))</f>
        <v>CASI SEGURO</v>
      </c>
      <c r="BB47" s="423" t="str">
        <f>IF(AH47&lt;=2,1,IF(AY47="DISMINUYE CERO PUNTOS",AH47,IF(AY47="DISMINUYE UN PUNTO",AH47-1,AH47-2)))</f>
        <v/>
      </c>
      <c r="BC47" s="428">
        <f t="shared" si="0"/>
        <v>0</v>
      </c>
      <c r="BD47" s="422" t="str">
        <f t="shared" si="0"/>
        <v/>
      </c>
      <c r="BE47" s="428" t="str">
        <f>IFERROR(VLOOKUP(CONCATENATE(BB47,BD47),'[1]Fórmulas '!$J$47:$K$71,2,),"")</f>
        <v/>
      </c>
      <c r="BF47" s="421" t="str">
        <f>IFERROR(BD47*BB47,"")</f>
        <v/>
      </c>
      <c r="BG47" s="430"/>
      <c r="BH47" s="430"/>
      <c r="BI47" s="420"/>
      <c r="BJ47" s="430"/>
      <c r="BK47" s="430"/>
      <c r="BL47" s="430"/>
      <c r="BM47" s="421"/>
      <c r="BN47" s="421"/>
      <c r="BO47" s="421"/>
      <c r="BP47" s="421"/>
      <c r="BQ47" s="421"/>
      <c r="BR47" s="430"/>
      <c r="BS47" s="420"/>
      <c r="BT47" s="420"/>
      <c r="BU47" s="420"/>
      <c r="BV47" s="420"/>
    </row>
    <row r="48" spans="1:74" ht="24" customHeight="1">
      <c r="A48" s="420"/>
      <c r="B48" s="421"/>
      <c r="C48" s="421" t="e">
        <f>VLOOKUP(A48,'Fórmulas '!$B$47:$C$68,2,FALSE)</f>
        <v>#N/A</v>
      </c>
      <c r="D48" s="420" t="e">
        <f>VLOOKUP(A48,'Fórmulas '!$F$47:$G$67,2,FALSE)</f>
        <v>#N/A</v>
      </c>
      <c r="E48" s="430"/>
      <c r="F48" s="430"/>
      <c r="G48" s="430"/>
      <c r="H48" s="430"/>
      <c r="I48" s="430"/>
      <c r="J48" s="430"/>
      <c r="K48" s="421"/>
      <c r="L48" s="421"/>
      <c r="M48" s="430"/>
      <c r="N48" s="430"/>
      <c r="O48" s="430"/>
      <c r="P48" s="430"/>
      <c r="Q48" s="430"/>
      <c r="R48" s="430"/>
      <c r="S48" s="430"/>
      <c r="T48" s="430"/>
      <c r="U48" s="430"/>
      <c r="V48" s="430"/>
      <c r="W48" s="430"/>
      <c r="X48" s="430"/>
      <c r="Y48" s="430"/>
      <c r="Z48" s="430"/>
      <c r="AA48" s="430"/>
      <c r="AB48" s="430"/>
      <c r="AC48" s="430"/>
      <c r="AD48" s="430"/>
      <c r="AE48" s="430"/>
      <c r="AF48" s="422">
        <f>+COUNTIF(M48:AE48,"SI")</f>
        <v>0</v>
      </c>
      <c r="AG48" s="494"/>
      <c r="AH48" s="422" t="str">
        <f>IFERROR(VLOOKUP(AG48,'[1]Fórmulas '!$B$26:$C$30,2,0),"")</f>
        <v/>
      </c>
      <c r="AI48" s="422"/>
      <c r="AJ48" s="423" t="str">
        <f>+IFERROR(VLOOKUP(AI48,'[1]Fórmulas '!$E$28:$F$30,2,),"")</f>
        <v/>
      </c>
      <c r="AK48" s="424" t="str">
        <f>IFERROR(VLOOKUP(CONCATENATE(AH48,AJ48),'[1]Fórmulas '!$J$47:$K$71,2,),"")</f>
        <v/>
      </c>
      <c r="AL48" s="420"/>
      <c r="AM48" s="421"/>
      <c r="AN48" s="421"/>
      <c r="AO48" s="430"/>
      <c r="AP48" s="430"/>
      <c r="AQ48" s="422"/>
      <c r="AR48" s="422"/>
      <c r="AS48" s="422"/>
      <c r="AT48" s="422"/>
      <c r="AU48" s="422"/>
      <c r="AV48" s="422"/>
      <c r="AW48" s="422"/>
      <c r="AX48" s="422">
        <f>IF(AQ48="SI",15,0) + IF(AR48="SI",5,0) + IF(AS48="SI",15,0) + IF(AT48="SI",10,0) + IF(AU48="SI",15,0) + IF(AV48="SI",10,0) + IF(AW48="SI",30,0)</f>
        <v>0</v>
      </c>
      <c r="AY48" s="427" t="str">
        <f>IF(AX48=" "," ",IF(AX48&lt;=50,"DISMINUYE CERO PUNTOS",IF(AX48&lt;=75,"DISMINUYE UN PUNTO",IF(AX48&lt;=100,"DISMINUYE DOS PUNTOS"))))</f>
        <v>DISMINUYE CERO PUNTOS</v>
      </c>
      <c r="AZ48" s="422"/>
      <c r="BA48" s="422" t="str">
        <f>IF(BB48=1,"RARA VEZ",IF(BB48=2,"IMPROBABLE",IF(BB48=3,"POSIBLE",IF(BB48=4,"PROBABLE'","CASI SEGURO"))))</f>
        <v>CASI SEGURO</v>
      </c>
      <c r="BB48" s="423" t="str">
        <f>IF(AH48&lt;=2,1,IF(AY48="DISMINUYE CERO PUNTOS",AH48,IF(AY48="DISMINUYE UN PUNTO",AH48-1,AH48-2)))</f>
        <v/>
      </c>
      <c r="BC48" s="428">
        <f t="shared" si="0"/>
        <v>0</v>
      </c>
      <c r="BD48" s="422" t="str">
        <f t="shared" si="0"/>
        <v/>
      </c>
      <c r="BE48" s="428" t="str">
        <f>IFERROR(VLOOKUP(CONCATENATE(BB48,BD48),'[1]Fórmulas '!$J$47:$K$71,2,),"")</f>
        <v/>
      </c>
      <c r="BF48" s="421" t="str">
        <f>IFERROR(BD48*BB48,"")</f>
        <v/>
      </c>
      <c r="BG48" s="430"/>
      <c r="BH48" s="430"/>
      <c r="BI48" s="421"/>
      <c r="BJ48" s="421"/>
      <c r="BK48" s="421"/>
      <c r="BL48" s="421"/>
      <c r="BM48" s="421"/>
      <c r="BN48" s="421"/>
      <c r="BO48" s="421"/>
      <c r="BP48" s="421"/>
      <c r="BQ48" s="421"/>
      <c r="BR48" s="421"/>
      <c r="BS48" s="421"/>
      <c r="BT48" s="421"/>
      <c r="BU48" s="421"/>
      <c r="BV48" s="421"/>
    </row>
  </sheetData>
  <autoFilter ref="A11:DV48" xr:uid="{00000000-0001-0000-0000-000000000000}">
    <filterColumn colId="49" showButton="0"/>
  </autoFilter>
  <mergeCells count="26">
    <mergeCell ref="BK8:BV8"/>
    <mergeCell ref="BH10:BH11"/>
    <mergeCell ref="BI10:BI11"/>
    <mergeCell ref="BJ10:BJ11"/>
    <mergeCell ref="BK9:BL10"/>
    <mergeCell ref="BS9:BT10"/>
    <mergeCell ref="BM9:BN10"/>
    <mergeCell ref="BO9:BP10"/>
    <mergeCell ref="BQ9:BR10"/>
    <mergeCell ref="BU9:BV10"/>
    <mergeCell ref="AL8:BF8"/>
    <mergeCell ref="BD10:BD11"/>
    <mergeCell ref="BE10:BE11"/>
    <mergeCell ref="BF10:BF11"/>
    <mergeCell ref="E2:BV5"/>
    <mergeCell ref="A8:L10"/>
    <mergeCell ref="M8:AK10"/>
    <mergeCell ref="A2:D5"/>
    <mergeCell ref="BG10:BG11"/>
    <mergeCell ref="AL9:AP10"/>
    <mergeCell ref="AQ9:AY9"/>
    <mergeCell ref="AQ10:AW10"/>
    <mergeCell ref="AX10:AY11"/>
    <mergeCell ref="AZ10:AZ11"/>
    <mergeCell ref="BB10:BB11"/>
    <mergeCell ref="BC10:BC11"/>
  </mergeCells>
  <conditionalFormatting sqref="AG12:AG13 AG15:AG17">
    <cfRule type="containsText" dxfId="181" priority="334" operator="containsText" text="CASI SEGURO">
      <formula>NOT(ISERROR(SEARCH("CASI SEGURO",AG12)))</formula>
    </cfRule>
    <cfRule type="containsText" dxfId="180" priority="335" operator="containsText" text="PROBABLE'">
      <formula>NOT(ISERROR(SEARCH("PROBABLE'",AG12)))</formula>
    </cfRule>
    <cfRule type="containsText" dxfId="179" priority="336" operator="containsText" text="POSIBLE">
      <formula>NOT(ISERROR(SEARCH("POSIBLE",AG12)))</formula>
    </cfRule>
    <cfRule type="containsText" dxfId="178" priority="337" operator="containsText" text="IMPROBABLE">
      <formula>NOT(ISERROR(SEARCH("IMPROBABLE",AG12)))</formula>
    </cfRule>
    <cfRule type="containsText" dxfId="177" priority="338" operator="containsText" text="RARA VEZ">
      <formula>NOT(ISERROR(SEARCH("RARA VEZ",AG12)))</formula>
    </cfRule>
  </conditionalFormatting>
  <conditionalFormatting sqref="AG19:AG48">
    <cfRule type="containsText" dxfId="176" priority="25" operator="containsText" text="CASI SEGURO">
      <formula>NOT(ISERROR(SEARCH("CASI SEGURO",AG19)))</formula>
    </cfRule>
    <cfRule type="containsText" dxfId="175" priority="26" operator="containsText" text="PROBABLE'">
      <formula>NOT(ISERROR(SEARCH("PROBABLE'",AG19)))</formula>
    </cfRule>
    <cfRule type="containsText" dxfId="174" priority="27" operator="containsText" text="POSIBLE">
      <formula>NOT(ISERROR(SEARCH("POSIBLE",AG19)))</formula>
    </cfRule>
    <cfRule type="containsText" dxfId="173" priority="28" operator="containsText" text="IMPROBABLE">
      <formula>NOT(ISERROR(SEARCH("IMPROBABLE",AG19)))</formula>
    </cfRule>
    <cfRule type="containsText" dxfId="172" priority="29" operator="containsText" text="RARA VEZ">
      <formula>NOT(ISERROR(SEARCH("RARA VEZ",AG19)))</formula>
    </cfRule>
  </conditionalFormatting>
  <conditionalFormatting sqref="AI12:AI13 AI15:AI17">
    <cfRule type="cellIs" dxfId="171" priority="347" operator="equal">
      <formula>"CATASTRÓFICO"</formula>
    </cfRule>
    <cfRule type="cellIs" dxfId="170" priority="348" operator="equal">
      <formula>"MAYOR"</formula>
    </cfRule>
    <cfRule type="cellIs" dxfId="169" priority="349" operator="equal">
      <formula>"MODERADO"</formula>
    </cfRule>
  </conditionalFormatting>
  <conditionalFormatting sqref="AI19">
    <cfRule type="cellIs" dxfId="168" priority="323" operator="equal">
      <formula>"CATASTRÓFICO"</formula>
    </cfRule>
    <cfRule type="cellIs" dxfId="167" priority="324" operator="equal">
      <formula>"MAYOR"</formula>
    </cfRule>
    <cfRule type="cellIs" dxfId="166" priority="325" operator="equal">
      <formula>"MODERADO"</formula>
    </cfRule>
  </conditionalFormatting>
  <conditionalFormatting sqref="AI21:AI48">
    <cfRule type="cellIs" dxfId="165" priority="38" operator="equal">
      <formula>"CATASTRÓFICO"</formula>
    </cfRule>
    <cfRule type="cellIs" dxfId="164" priority="39" operator="equal">
      <formula>"MAYOR"</formula>
    </cfRule>
    <cfRule type="cellIs" dxfId="163" priority="40" operator="equal">
      <formula>"MODERADO"</formula>
    </cfRule>
  </conditionalFormatting>
  <conditionalFormatting sqref="AK12:AK13 AK15:AK17">
    <cfRule type="containsText" dxfId="162" priority="350" operator="containsText" text="BAJO">
      <formula>NOT(ISERROR(SEARCH("BAJO",AK12)))</formula>
    </cfRule>
    <cfRule type="containsText" dxfId="161" priority="351" operator="containsText" text="MODERADO">
      <formula>NOT(ISERROR(SEARCH("MODERADO",AK12)))</formula>
    </cfRule>
    <cfRule type="containsText" dxfId="160" priority="352" operator="containsText" text="ALTO">
      <formula>NOT(ISERROR(SEARCH("ALTO",AK12)))</formula>
    </cfRule>
    <cfRule type="containsText" dxfId="159" priority="353" operator="containsText" text="EXTREMO">
      <formula>NOT(ISERROR(SEARCH("EXTREMO",AK12)))</formula>
    </cfRule>
  </conditionalFormatting>
  <conditionalFormatting sqref="AK19:AK48">
    <cfRule type="containsText" dxfId="158" priority="41" operator="containsText" text="BAJO">
      <formula>NOT(ISERROR(SEARCH("BAJO",AK19)))</formula>
    </cfRule>
    <cfRule type="containsText" dxfId="157" priority="42" operator="containsText" text="MODERADO">
      <formula>NOT(ISERROR(SEARCH("MODERADO",AK19)))</formula>
    </cfRule>
    <cfRule type="containsText" dxfId="156" priority="43" operator="containsText" text="ALTO">
      <formula>NOT(ISERROR(SEARCH("ALTO",AK19)))</formula>
    </cfRule>
    <cfRule type="containsText" dxfId="155" priority="44" operator="containsText" text="EXTREMO">
      <formula>NOT(ISERROR(SEARCH("EXTREMO",AK19)))</formula>
    </cfRule>
  </conditionalFormatting>
  <conditionalFormatting sqref="BA12:BA13 BA15:BA17">
    <cfRule type="containsText" dxfId="154" priority="339" operator="containsText" text="CASI SEGURO">
      <formula>NOT(ISERROR(SEARCH("CASI SEGURO",BA12)))</formula>
    </cfRule>
    <cfRule type="containsText" dxfId="153" priority="340" operator="containsText" text="PROBABLE'">
      <formula>NOT(ISERROR(SEARCH("PROBABLE'",BA12)))</formula>
    </cfRule>
    <cfRule type="containsText" dxfId="152" priority="341" operator="containsText" text="POSIBLE">
      <formula>NOT(ISERROR(SEARCH("POSIBLE",BA12)))</formula>
    </cfRule>
    <cfRule type="containsText" dxfId="151" priority="342" stopIfTrue="1" operator="containsText" text="IMPROBABLE">
      <formula>NOT(ISERROR(SEARCH("IMPROBABLE",BA12)))</formula>
    </cfRule>
    <cfRule type="containsText" dxfId="150" priority="343" operator="containsText" text="RARA VEZ">
      <formula>NOT(ISERROR(SEARCH("RARA VEZ",BA12)))</formula>
    </cfRule>
  </conditionalFormatting>
  <conditionalFormatting sqref="BA19">
    <cfRule type="containsText" dxfId="149" priority="315" operator="containsText" text="CASI SEGURO">
      <formula>NOT(ISERROR(SEARCH("CASI SEGURO",BA19)))</formula>
    </cfRule>
    <cfRule type="containsText" dxfId="148" priority="316" operator="containsText" text="PROBABLE'">
      <formula>NOT(ISERROR(SEARCH("PROBABLE'",BA19)))</formula>
    </cfRule>
    <cfRule type="containsText" dxfId="147" priority="317" operator="containsText" text="POSIBLE">
      <formula>NOT(ISERROR(SEARCH("POSIBLE",BA19)))</formula>
    </cfRule>
    <cfRule type="containsText" dxfId="146" priority="318" stopIfTrue="1" operator="containsText" text="IMPROBABLE">
      <formula>NOT(ISERROR(SEARCH("IMPROBABLE",BA19)))</formula>
    </cfRule>
    <cfRule type="containsText" dxfId="145" priority="319" operator="containsText" text="RARA VEZ">
      <formula>NOT(ISERROR(SEARCH("RARA VEZ",BA19)))</formula>
    </cfRule>
  </conditionalFormatting>
  <conditionalFormatting sqref="BA21:BA48">
    <cfRule type="containsText" dxfId="144" priority="30" operator="containsText" text="CASI SEGURO">
      <formula>NOT(ISERROR(SEARCH("CASI SEGURO",BA21)))</formula>
    </cfRule>
    <cfRule type="containsText" dxfId="143" priority="31" operator="containsText" text="PROBABLE'">
      <formula>NOT(ISERROR(SEARCH("PROBABLE'",BA21)))</formula>
    </cfRule>
    <cfRule type="containsText" dxfId="142" priority="32" operator="containsText" text="POSIBLE">
      <formula>NOT(ISERROR(SEARCH("POSIBLE",BA21)))</formula>
    </cfRule>
    <cfRule type="containsText" dxfId="141" priority="33" stopIfTrue="1" operator="containsText" text="IMPROBABLE">
      <formula>NOT(ISERROR(SEARCH("IMPROBABLE",BA21)))</formula>
    </cfRule>
    <cfRule type="containsText" dxfId="140" priority="34" operator="containsText" text="RARA VEZ">
      <formula>NOT(ISERROR(SEARCH("RARA VEZ",BA21)))</formula>
    </cfRule>
  </conditionalFormatting>
  <conditionalFormatting sqref="BC12:BC13 BC15:BC17">
    <cfRule type="containsText" dxfId="139" priority="344" operator="containsText" text="MODERADO">
      <formula>NOT(ISERROR(SEARCH("MODERADO",BC12)))</formula>
    </cfRule>
    <cfRule type="containsText" dxfId="138" priority="345" operator="containsText" text="MAYO">
      <formula>NOT(ISERROR(SEARCH("MAYO",BC12)))</formula>
    </cfRule>
    <cfRule type="containsText" dxfId="137" priority="346" operator="containsText" text="CATASTRÓFICO">
      <formula>NOT(ISERROR(SEARCH("CATASTRÓFICO",BC12)))</formula>
    </cfRule>
  </conditionalFormatting>
  <conditionalFormatting sqref="BC19">
    <cfRule type="containsText" dxfId="136" priority="320" operator="containsText" text="MODERADO">
      <formula>NOT(ISERROR(SEARCH("MODERADO",BC19)))</formula>
    </cfRule>
    <cfRule type="containsText" dxfId="135" priority="321" operator="containsText" text="MAYO">
      <formula>NOT(ISERROR(SEARCH("MAYO",BC19)))</formula>
    </cfRule>
    <cfRule type="containsText" dxfId="134" priority="322" operator="containsText" text="CATASTRÓFICO">
      <formula>NOT(ISERROR(SEARCH("CATASTRÓFICO",BC19)))</formula>
    </cfRule>
  </conditionalFormatting>
  <conditionalFormatting sqref="BC21:BC48">
    <cfRule type="containsText" dxfId="133" priority="35" operator="containsText" text="MODERADO">
      <formula>NOT(ISERROR(SEARCH("MODERADO",BC21)))</formula>
    </cfRule>
    <cfRule type="containsText" dxfId="132" priority="36" operator="containsText" text="MAYO">
      <formula>NOT(ISERROR(SEARCH("MAYO",BC21)))</formula>
    </cfRule>
    <cfRule type="containsText" dxfId="131" priority="37" operator="containsText" text="CATASTRÓFICO">
      <formula>NOT(ISERROR(SEARCH("CATASTRÓFICO",BC21)))</formula>
    </cfRule>
  </conditionalFormatting>
  <conditionalFormatting sqref="BE12:BE13 BE15:BE17">
    <cfRule type="containsText" dxfId="130" priority="354" operator="containsText" text="BAJO">
      <formula>NOT(ISERROR(SEARCH("BAJO",BE12)))</formula>
    </cfRule>
    <cfRule type="containsText" dxfId="129" priority="355" operator="containsText" text="MODERADO">
      <formula>NOT(ISERROR(SEARCH("MODERADO",BE12)))</formula>
    </cfRule>
    <cfRule type="containsText" dxfId="128" priority="356" operator="containsText" text="ALTO">
      <formula>NOT(ISERROR(SEARCH("ALTO",BE12)))</formula>
    </cfRule>
    <cfRule type="containsText" dxfId="127" priority="357" operator="containsText" text="EXTREMO">
      <formula>NOT(ISERROR(SEARCH("EXTREMO",BE12)))</formula>
    </cfRule>
  </conditionalFormatting>
  <conditionalFormatting sqref="BE19">
    <cfRule type="containsText" dxfId="126" priority="330" operator="containsText" text="BAJO">
      <formula>NOT(ISERROR(SEARCH("BAJO",BE19)))</formula>
    </cfRule>
    <cfRule type="containsText" dxfId="125" priority="331" operator="containsText" text="MODERADO">
      <formula>NOT(ISERROR(SEARCH("MODERADO",BE19)))</formula>
    </cfRule>
    <cfRule type="containsText" dxfId="124" priority="332" operator="containsText" text="ALTO">
      <formula>NOT(ISERROR(SEARCH("ALTO",BE19)))</formula>
    </cfRule>
    <cfRule type="containsText" dxfId="123" priority="333" operator="containsText" text="EXTREMO">
      <formula>NOT(ISERROR(SEARCH("EXTREMO",BE19)))</formula>
    </cfRule>
  </conditionalFormatting>
  <conditionalFormatting sqref="BE21:BE48">
    <cfRule type="containsText" dxfId="122" priority="45" operator="containsText" text="BAJO">
      <formula>NOT(ISERROR(SEARCH("BAJO",BE21)))</formula>
    </cfRule>
    <cfRule type="containsText" dxfId="121" priority="46" operator="containsText" text="MODERADO">
      <formula>NOT(ISERROR(SEARCH("MODERADO",BE21)))</formula>
    </cfRule>
    <cfRule type="containsText" dxfId="120" priority="47" operator="containsText" text="ALTO">
      <formula>NOT(ISERROR(SEARCH("ALTO",BE21)))</formula>
    </cfRule>
    <cfRule type="containsText" dxfId="119" priority="48" operator="containsText" text="EXTREMO">
      <formula>NOT(ISERROR(SEARCH("EXTREMO",BE21)))</formula>
    </cfRule>
  </conditionalFormatting>
  <conditionalFormatting sqref="AG14">
    <cfRule type="containsText" dxfId="118" priority="17" operator="containsText" text="CASI SEGURO">
      <formula>NOT(ISERROR(SEARCH("CASI SEGURO",AG14)))</formula>
    </cfRule>
    <cfRule type="containsText" dxfId="117" priority="18" operator="containsText" text="PROBABLE'">
      <formula>NOT(ISERROR(SEARCH("PROBABLE'",AG14)))</formula>
    </cfRule>
    <cfRule type="containsText" dxfId="116" priority="19" operator="containsText" text="POSIBLE">
      <formula>NOT(ISERROR(SEARCH("POSIBLE",AG14)))</formula>
    </cfRule>
    <cfRule type="containsText" dxfId="115" priority="20" operator="containsText" text="IMPROBABLE">
      <formula>NOT(ISERROR(SEARCH("IMPROBABLE",AG14)))</formula>
    </cfRule>
    <cfRule type="containsText" dxfId="114" priority="21" operator="containsText" text="RARA VEZ">
      <formula>NOT(ISERROR(SEARCH("RARA VEZ",AG14)))</formula>
    </cfRule>
  </conditionalFormatting>
  <conditionalFormatting sqref="AI14">
    <cfRule type="cellIs" dxfId="113" priority="22" operator="equal">
      <formula>"CATASTRÓFICO"</formula>
    </cfRule>
    <cfRule type="cellIs" dxfId="112" priority="23" operator="equal">
      <formula>"MAYOR"</formula>
    </cfRule>
    <cfRule type="cellIs" dxfId="111" priority="24" operator="equal">
      <formula>"MODERADO"</formula>
    </cfRule>
  </conditionalFormatting>
  <conditionalFormatting sqref="AK14">
    <cfRule type="containsText" dxfId="110" priority="13" operator="containsText" text="BAJO">
      <formula>NOT(ISERROR(SEARCH("BAJO",AK14)))</formula>
    </cfRule>
    <cfRule type="containsText" dxfId="109" priority="14" operator="containsText" text="MODERADO">
      <formula>NOT(ISERROR(SEARCH("MODERADO",AK14)))</formula>
    </cfRule>
    <cfRule type="containsText" dxfId="108" priority="15" operator="containsText" text="ALTO">
      <formula>NOT(ISERROR(SEARCH("ALTO",AK14)))</formula>
    </cfRule>
    <cfRule type="containsText" dxfId="107" priority="16" operator="containsText" text="EXTREMO">
      <formula>NOT(ISERROR(SEARCH("EXTREMO",AK14)))</formula>
    </cfRule>
  </conditionalFormatting>
  <conditionalFormatting sqref="BA14">
    <cfRule type="containsText" dxfId="106" priority="1" operator="containsText" text="CASI SEGURO">
      <formula>NOT(ISERROR(SEARCH("CASI SEGURO",BA14)))</formula>
    </cfRule>
    <cfRule type="containsText" dxfId="105" priority="2" operator="containsText" text="PROBABLE'">
      <formula>NOT(ISERROR(SEARCH("PROBABLE'",BA14)))</formula>
    </cfRule>
    <cfRule type="containsText" dxfId="104" priority="3" operator="containsText" text="POSIBLE">
      <formula>NOT(ISERROR(SEARCH("POSIBLE",BA14)))</formula>
    </cfRule>
    <cfRule type="containsText" dxfId="103" priority="4" stopIfTrue="1" operator="containsText" text="IMPROBABLE">
      <formula>NOT(ISERROR(SEARCH("IMPROBABLE",BA14)))</formula>
    </cfRule>
    <cfRule type="containsText" dxfId="102" priority="5" operator="containsText" text="RARA VEZ">
      <formula>NOT(ISERROR(SEARCH("RARA VEZ",BA14)))</formula>
    </cfRule>
  </conditionalFormatting>
  <conditionalFormatting sqref="BC14">
    <cfRule type="containsText" dxfId="101" priority="6" operator="containsText" text="MODERADO">
      <formula>NOT(ISERROR(SEARCH("MODERADO",BC14)))</formula>
    </cfRule>
    <cfRule type="containsText" dxfId="100" priority="7" operator="containsText" text="MAYO">
      <formula>NOT(ISERROR(SEARCH("MAYO",BC14)))</formula>
    </cfRule>
    <cfRule type="containsText" dxfId="99" priority="8" operator="containsText" text="CATASTRÓFICO">
      <formula>NOT(ISERROR(SEARCH("CATASTRÓFICO",BC14)))</formula>
    </cfRule>
  </conditionalFormatting>
  <conditionalFormatting sqref="BE14">
    <cfRule type="containsText" dxfId="98" priority="9" operator="containsText" text="BAJO">
      <formula>NOT(ISERROR(SEARCH("BAJO",BE14)))</formula>
    </cfRule>
    <cfRule type="containsText" dxfId="97" priority="10" operator="containsText" text="MODERADO">
      <formula>NOT(ISERROR(SEARCH("MODERADO",BE14)))</formula>
    </cfRule>
    <cfRule type="containsText" dxfId="96" priority="11" operator="containsText" text="ALTO">
      <formula>NOT(ISERROR(SEARCH("ALTO",BE14)))</formula>
    </cfRule>
    <cfRule type="containsText" dxfId="95" priority="12" operator="containsText" text="EXTREMO">
      <formula>NOT(ISERROR(SEARCH("EXTREMO",BE14)))</formula>
    </cfRule>
  </conditionalFormatting>
  <dataValidations count="2">
    <dataValidation type="list" allowBlank="1" showInputMessage="1" showErrorMessage="1" sqref="AS49:AS1048576" xr:uid="{00000000-0002-0000-0000-000000000000}">
      <formula1>#REF!</formula1>
    </dataValidation>
    <dataValidation type="list" allowBlank="1" showInputMessage="1" showErrorMessage="1" sqref="AQ21:AW48 AQ19:AW19 AQ12:AW17" xr:uid="{00000000-0002-0000-0000-000001000000}">
      <formula1>"SI,NO"</formula1>
    </dataValidation>
  </dataValidations>
  <hyperlinks>
    <hyperlink ref="BL13" r:id="rId1" display="https://indeportesantioquia-my.sharepoint.com/:f:/r/personal/ialvarez_indeportesantioquia_gov_co/Documents/Documentos/0.%202026/Evidencias%20riesgos%20corrupcion%202026?csf=1&amp;web=1&amp;e=6vbJlR" xr:uid="{00000000-0004-0000-0000-000000000000}"/>
    <hyperlink ref="AN25" r:id="rId2" xr:uid="{00000000-0004-0000-0000-000001000000}"/>
    <hyperlink ref="AN26" r:id="rId3" xr:uid="{00000000-0004-0000-0000-000002000000}"/>
    <hyperlink ref="AN24" r:id="rId4" xr:uid="{00000000-0004-0000-0000-000003000000}"/>
    <hyperlink ref="AN36" r:id="rId5" xr:uid="{00000000-0004-0000-0000-000004000000}"/>
    <hyperlink ref="AN37" r:id="rId6" xr:uid="{00000000-0004-0000-0000-000005000000}"/>
    <hyperlink ref="AN38" r:id="rId7" xr:uid="{00000000-0004-0000-0000-000006000000}"/>
    <hyperlink ref="AN39" r:id="rId8" xr:uid="{00000000-0004-0000-0000-000007000000}"/>
    <hyperlink ref="AN40" r:id="rId9" xr:uid="{00000000-0004-0000-0000-000008000000}"/>
  </hyperlinks>
  <pageMargins left="0.23622047244094491" right="0.23622047244094491" top="0.74803149606299213" bottom="0.74803149606299213" header="0.31496062992125984" footer="0.31496062992125984"/>
  <pageSetup paperSize="5" scale="10" orientation="landscape" horizontalDpi="4294967293" r:id="rId10"/>
  <drawing r:id="rId11"/>
  <legacyDrawing r:id="rId12"/>
  <oleObjects>
    <mc:AlternateContent xmlns:mc="http://schemas.openxmlformats.org/markup-compatibility/2006">
      <mc:Choice Requires="x14">
        <oleObject progId="PBrush" shapeId="10258" r:id="rId13">
          <objectPr defaultSize="0" autoPict="0" r:id="rId14">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3"/>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'Fórmulas '!$B$26:$B$30</xm:f>
          </x14:formula1>
          <xm:sqref>AG12 AG44:AG1048576</xm:sqref>
        </x14:dataValidation>
        <x14:dataValidation type="list" allowBlank="1" showInputMessage="1" showErrorMessage="1" xr:uid="{00000000-0002-0000-0000-000003000000}">
          <x14:formula1>
            <xm:f>'Fórmulas '!$AA$5:$AA$7</xm:f>
          </x14:formula1>
          <xm:sqref>BQ12:BQ48 BS12:BS1048576 BU12:BU1048576 BO19:BO48 BK44:BK1048576 BO12:BO17 BM12:BM17 BM19:BM48</xm:sqref>
        </x14:dataValidation>
        <x14:dataValidation type="list" allowBlank="1" showInputMessage="1" showErrorMessage="1" xr:uid="{00000000-0002-0000-0000-000004000000}">
          <x14:formula1>
            <xm:f>'Fórmulas '!$Q$10:$Q$11</xm:f>
          </x14:formula1>
          <xm:sqref>AO44:AO1048576</xm:sqref>
        </x14:dataValidation>
        <x14:dataValidation type="list" allowBlank="1" showInputMessage="1" showErrorMessage="1" xr:uid="{00000000-0002-0000-0000-000005000000}">
          <x14:formula1>
            <xm:f>'Fórmulas '!$Q$5:$Q$7</xm:f>
          </x14:formula1>
          <xm:sqref>AP44:AP1048576</xm:sqref>
        </x14:dataValidation>
        <x14:dataValidation type="list" allowBlank="1" showInputMessage="1" showErrorMessage="1" xr:uid="{00000000-0002-0000-0000-000006000000}">
          <x14:formula1>
            <xm:f>'Fórmulas '!$Y$6:$Y$8</xm:f>
          </x14:formula1>
          <xm:sqref>BG44:BG1048576</xm:sqref>
        </x14:dataValidation>
        <x14:dataValidation type="list" allowBlank="1" showInputMessage="1" showErrorMessage="1" xr:uid="{00000000-0002-0000-0000-000007000000}">
          <x14:formula1>
            <xm:f>'Fórmulas '!$B$13:$B$22</xm:f>
          </x14:formula1>
          <xm:sqref>BH44:BH1048576</xm:sqref>
        </x14:dataValidation>
        <x14:dataValidation type="list" allowBlank="1" showInputMessage="1" showErrorMessage="1" xr:uid="{00000000-0002-0000-0000-000008000000}">
          <x14:formula1>
            <xm:f>'Fórmulas '!$B$47:$B$68</xm:f>
          </x14:formula1>
          <xm:sqref>B49:B1048576 A12:A14 A44:A1048576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S392"/>
  <sheetViews>
    <sheetView showGridLines="0" view="pageBreakPreview" topLeftCell="D86" zoomScale="98" zoomScaleNormal="80" zoomScaleSheetLayoutView="98" workbookViewId="0">
      <selection activeCell="I104" sqref="I104:J104"/>
    </sheetView>
  </sheetViews>
  <sheetFormatPr defaultColWidth="11.42578125" defaultRowHeight="24" customHeight="1"/>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47" customWidth="1"/>
    <col min="12" max="12" width="19.28515625" customWidth="1"/>
    <col min="13" max="13" width="11.5703125" style="147" customWidth="1"/>
    <col min="14" max="14" width="16.85546875" customWidth="1"/>
    <col min="15" max="15" width="11.42578125" style="147" customWidth="1"/>
    <col min="16" max="16" width="39.5703125" customWidth="1"/>
    <col min="17" max="17" width="20" style="3" customWidth="1"/>
    <col min="18" max="18" width="20.140625" style="2" customWidth="1"/>
    <col min="19" max="19" width="18.85546875" customWidth="1"/>
    <col min="20" max="20" width="18.140625" customWidth="1"/>
    <col min="21" max="21" width="19.28515625" style="148" customWidth="1"/>
    <col min="22" max="22" width="23.7109375" style="148" customWidth="1"/>
    <col min="23" max="23" width="23.5703125" style="148" customWidth="1"/>
    <col min="24" max="24" width="20.85546875" style="148" customWidth="1"/>
    <col min="25" max="25" width="25.140625" style="148"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 customWidth="1"/>
    <col min="34" max="34" width="52.85546875" customWidth="1"/>
    <col min="35" max="35" width="26.7109375" style="3" customWidth="1"/>
    <col min="36" max="36" width="52.85546875" customWidth="1"/>
    <col min="37" max="37" width="15.7109375" customWidth="1"/>
    <col min="38" max="38" width="52.85546875" customWidth="1"/>
    <col min="39" max="39" width="26" customWidth="1"/>
    <col min="40" max="40" width="52.85546875" customWidth="1"/>
    <col min="41" max="41" width="20.85546875" customWidth="1"/>
    <col min="42" max="42" width="52.85546875" customWidth="1"/>
    <col min="43" max="43" width="20.42578125" customWidth="1"/>
    <col min="44" max="44" width="52.85546875" customWidth="1"/>
  </cols>
  <sheetData>
    <row r="1" spans="1:45" ht="15" hidden="1">
      <c r="K1"/>
      <c r="M1"/>
      <c r="O1"/>
      <c r="Q1"/>
      <c r="R1"/>
      <c r="U1"/>
      <c r="V1"/>
      <c r="W1"/>
      <c r="X1"/>
      <c r="Y1"/>
    </row>
    <row r="2" spans="1:45" ht="18" hidden="1" customHeight="1">
      <c r="A2" s="128"/>
      <c r="B2" s="129"/>
      <c r="C2" s="129"/>
      <c r="D2" s="130"/>
      <c r="E2" s="131" t="s">
        <v>478</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537" t="s">
        <v>479</v>
      </c>
      <c r="AP2" s="537"/>
      <c r="AQ2" s="538"/>
      <c r="AR2" s="133"/>
    </row>
    <row r="3" spans="1:45" ht="14.45" hidden="1" customHeight="1">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537"/>
      <c r="AP3" s="537"/>
      <c r="AQ3" s="538"/>
      <c r="AR3" s="3"/>
    </row>
    <row r="4" spans="1:45" ht="14.45" hidden="1" customHeight="1">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537"/>
      <c r="AP4" s="537"/>
      <c r="AQ4" s="538"/>
      <c r="AR4" s="3"/>
    </row>
    <row r="5" spans="1:45" ht="14.45" customHeight="1">
      <c r="A5" s="134"/>
      <c r="E5" s="544" t="s">
        <v>0</v>
      </c>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6"/>
      <c r="AO5" s="537"/>
      <c r="AP5" s="537"/>
      <c r="AQ5" s="538"/>
      <c r="AR5" s="541" t="s">
        <v>480</v>
      </c>
    </row>
    <row r="6" spans="1:45" ht="14.45" customHeight="1">
      <c r="A6" s="134"/>
      <c r="E6" s="547"/>
      <c r="F6" s="537"/>
      <c r="G6" s="537"/>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8"/>
      <c r="AO6" s="537"/>
      <c r="AP6" s="537"/>
      <c r="AQ6" s="538"/>
      <c r="AR6" s="542"/>
    </row>
    <row r="7" spans="1:45" ht="14.45" customHeight="1">
      <c r="A7" s="134"/>
      <c r="E7" s="547"/>
      <c r="F7" s="537"/>
      <c r="G7" s="537"/>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8"/>
      <c r="AO7" s="537"/>
      <c r="AP7" s="537"/>
      <c r="AQ7" s="538"/>
      <c r="AR7" s="542"/>
    </row>
    <row r="8" spans="1:45" ht="14.45" customHeight="1">
      <c r="A8" s="134"/>
      <c r="E8" s="547"/>
      <c r="F8" s="537"/>
      <c r="G8" s="537"/>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8"/>
      <c r="AO8" s="537"/>
      <c r="AP8" s="537"/>
      <c r="AQ8" s="538"/>
      <c r="AR8" s="542"/>
    </row>
    <row r="9" spans="1:45" ht="14.45" customHeight="1">
      <c r="A9" s="134"/>
      <c r="E9" s="547"/>
      <c r="F9" s="537"/>
      <c r="G9" s="537"/>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8"/>
      <c r="AO9" s="537"/>
      <c r="AP9" s="537"/>
      <c r="AQ9" s="538"/>
      <c r="AR9" s="542"/>
    </row>
    <row r="10" spans="1:45" ht="14.45" customHeight="1">
      <c r="A10" s="134"/>
      <c r="E10" s="547"/>
      <c r="F10" s="537"/>
      <c r="G10" s="537"/>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8"/>
      <c r="AO10" s="537"/>
      <c r="AP10" s="537"/>
      <c r="AQ10" s="538"/>
      <c r="AR10" s="542"/>
    </row>
    <row r="11" spans="1:45" ht="14.45" customHeight="1">
      <c r="A11" s="138"/>
      <c r="B11" s="139"/>
      <c r="C11" s="139"/>
      <c r="D11" s="139"/>
      <c r="E11" s="548"/>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40"/>
      <c r="AO11" s="539"/>
      <c r="AP11" s="539"/>
      <c r="AQ11" s="540"/>
      <c r="AR11" s="543"/>
    </row>
    <row r="12" spans="1:45" ht="14.45" customHeight="1">
      <c r="K12"/>
      <c r="M12"/>
      <c r="O12"/>
      <c r="Q12"/>
      <c r="R12"/>
      <c r="U12"/>
      <c r="V12"/>
      <c r="W12"/>
      <c r="X12"/>
      <c r="Y12"/>
      <c r="AN12" s="140"/>
      <c r="AO12" s="141"/>
    </row>
    <row r="13" spans="1:45" ht="15">
      <c r="K13"/>
      <c r="M13"/>
      <c r="O13"/>
      <c r="Q13"/>
      <c r="R13"/>
      <c r="U13"/>
      <c r="V13"/>
      <c r="W13"/>
      <c r="X13"/>
      <c r="Y13"/>
    </row>
    <row r="14" spans="1:45" ht="31.9" customHeight="1">
      <c r="A14" s="526" t="s">
        <v>1</v>
      </c>
      <c r="B14" s="527"/>
      <c r="C14" s="527"/>
      <c r="D14" s="527"/>
      <c r="E14" s="527"/>
      <c r="F14" s="527"/>
      <c r="G14" s="527"/>
      <c r="H14" s="527"/>
      <c r="I14" s="527"/>
      <c r="J14" s="530" t="s">
        <v>2</v>
      </c>
      <c r="K14" s="531"/>
      <c r="L14" s="531"/>
      <c r="M14" s="531"/>
      <c r="N14" s="531"/>
      <c r="O14" s="531"/>
      <c r="P14" s="535" t="s">
        <v>481</v>
      </c>
      <c r="Q14" s="536"/>
      <c r="R14" s="536"/>
      <c r="S14" s="536"/>
      <c r="T14" s="536"/>
      <c r="U14" s="536"/>
      <c r="V14" s="536"/>
      <c r="W14" s="536"/>
      <c r="X14" s="536"/>
      <c r="Y14" s="536"/>
      <c r="Z14" s="536"/>
      <c r="AA14" s="536"/>
      <c r="AB14" s="536"/>
      <c r="AC14" s="536"/>
      <c r="AD14" s="536"/>
      <c r="AE14" s="536"/>
      <c r="AF14" s="224"/>
      <c r="AG14" s="549" t="s">
        <v>3</v>
      </c>
      <c r="AH14" s="550"/>
      <c r="AI14" s="550"/>
      <c r="AJ14" s="550"/>
      <c r="AK14" s="550"/>
      <c r="AL14" s="550"/>
      <c r="AM14" s="550"/>
      <c r="AN14" s="550"/>
      <c r="AO14" s="550"/>
      <c r="AP14" s="550"/>
      <c r="AQ14" s="550"/>
      <c r="AR14" s="550"/>
      <c r="AS14" s="534" t="s">
        <v>482</v>
      </c>
    </row>
    <row r="15" spans="1:45" ht="18" customHeight="1">
      <c r="A15" s="528"/>
      <c r="B15" s="529"/>
      <c r="C15" s="529"/>
      <c r="D15" s="529"/>
      <c r="E15" s="529"/>
      <c r="F15" s="529"/>
      <c r="G15" s="529"/>
      <c r="H15" s="529"/>
      <c r="I15" s="529"/>
      <c r="J15" s="532"/>
      <c r="K15" s="533"/>
      <c r="L15" s="533"/>
      <c r="M15" s="533"/>
      <c r="N15" s="533"/>
      <c r="O15" s="533"/>
      <c r="P15" s="553"/>
      <c r="Q15" s="554"/>
      <c r="R15" s="554"/>
      <c r="S15" s="554"/>
      <c r="T15" s="555"/>
      <c r="U15" s="535" t="s">
        <v>4</v>
      </c>
      <c r="V15" s="536"/>
      <c r="W15" s="536"/>
      <c r="X15" s="536"/>
      <c r="Y15" s="536"/>
      <c r="Z15" s="536"/>
      <c r="AA15" s="536"/>
      <c r="AB15" s="536"/>
      <c r="AC15" s="536"/>
      <c r="AD15" s="536"/>
      <c r="AE15" s="536"/>
      <c r="AF15" s="224"/>
      <c r="AG15" s="551"/>
      <c r="AH15" s="552"/>
      <c r="AI15" s="552"/>
      <c r="AJ15" s="552"/>
      <c r="AK15" s="552"/>
      <c r="AL15" s="552"/>
      <c r="AM15" s="552"/>
      <c r="AN15" s="552"/>
      <c r="AO15" s="552"/>
      <c r="AP15" s="552"/>
      <c r="AQ15" s="552"/>
      <c r="AR15" s="552"/>
      <c r="AS15" s="534"/>
    </row>
    <row r="16" spans="1:45" ht="31.9" customHeight="1">
      <c r="A16" s="225"/>
      <c r="B16" s="225"/>
      <c r="C16" s="225"/>
      <c r="D16" s="225"/>
      <c r="E16" s="225"/>
      <c r="F16" s="226"/>
      <c r="G16" s="226"/>
      <c r="H16" s="226"/>
      <c r="I16" s="226"/>
      <c r="J16" s="227"/>
      <c r="K16" s="227"/>
      <c r="L16" s="227"/>
      <c r="M16" s="227"/>
      <c r="N16" s="227"/>
      <c r="O16" s="228"/>
      <c r="P16" s="553" t="s">
        <v>483</v>
      </c>
      <c r="Q16" s="554"/>
      <c r="R16" s="555"/>
      <c r="S16" s="556" t="s">
        <v>484</v>
      </c>
      <c r="T16" s="556"/>
      <c r="U16" s="556" t="s">
        <v>484</v>
      </c>
      <c r="V16" s="556"/>
      <c r="W16" s="522" t="s">
        <v>485</v>
      </c>
      <c r="X16" s="523"/>
      <c r="Y16" s="524"/>
      <c r="Z16" s="208"/>
      <c r="AA16" s="214"/>
      <c r="AB16" s="214"/>
      <c r="AC16" s="214"/>
      <c r="AD16" s="214"/>
      <c r="AE16" s="214"/>
      <c r="AF16" s="229"/>
      <c r="AG16" s="525" t="s">
        <v>5</v>
      </c>
      <c r="AH16" s="525"/>
      <c r="AI16" s="525" t="s">
        <v>6</v>
      </c>
      <c r="AJ16" s="525"/>
      <c r="AK16" s="525" t="s">
        <v>486</v>
      </c>
      <c r="AL16" s="525"/>
      <c r="AM16" s="525" t="s">
        <v>8</v>
      </c>
      <c r="AN16" s="525"/>
      <c r="AO16" s="525" t="s">
        <v>9</v>
      </c>
      <c r="AP16" s="525"/>
      <c r="AQ16" s="525" t="s">
        <v>10</v>
      </c>
      <c r="AR16" s="525"/>
      <c r="AS16" s="534"/>
    </row>
    <row r="17" spans="1:45" ht="64.5" customHeight="1">
      <c r="A17" s="209" t="s">
        <v>22</v>
      </c>
      <c r="B17" s="209" t="s">
        <v>23</v>
      </c>
      <c r="C17" s="209" t="s">
        <v>24</v>
      </c>
      <c r="D17" s="209" t="s">
        <v>25</v>
      </c>
      <c r="E17" s="209" t="s">
        <v>26</v>
      </c>
      <c r="F17" s="209" t="s">
        <v>487</v>
      </c>
      <c r="G17" s="209" t="s">
        <v>488</v>
      </c>
      <c r="H17" s="210" t="s">
        <v>489</v>
      </c>
      <c r="I17" s="210" t="s">
        <v>490</v>
      </c>
      <c r="J17" s="211" t="s">
        <v>54</v>
      </c>
      <c r="K17" s="212" t="s">
        <v>13</v>
      </c>
      <c r="L17" s="211" t="s">
        <v>491</v>
      </c>
      <c r="M17" s="212" t="s">
        <v>15</v>
      </c>
      <c r="N17" s="212" t="s">
        <v>56</v>
      </c>
      <c r="O17" s="213" t="s">
        <v>17</v>
      </c>
      <c r="P17" s="295" t="s">
        <v>57</v>
      </c>
      <c r="Q17" s="296" t="s">
        <v>492</v>
      </c>
      <c r="R17" s="296" t="s">
        <v>59</v>
      </c>
      <c r="S17" s="297" t="s">
        <v>493</v>
      </c>
      <c r="T17" s="297" t="s">
        <v>494</v>
      </c>
      <c r="U17" s="298" t="s">
        <v>495</v>
      </c>
      <c r="V17" s="298" t="s">
        <v>496</v>
      </c>
      <c r="W17" s="297" t="s">
        <v>497</v>
      </c>
      <c r="X17" s="297" t="s">
        <v>498</v>
      </c>
      <c r="Y17" s="297" t="s">
        <v>499</v>
      </c>
      <c r="Z17" s="298" t="s">
        <v>500</v>
      </c>
      <c r="AA17" s="298" t="s">
        <v>501</v>
      </c>
      <c r="AB17" s="298" t="s">
        <v>13</v>
      </c>
      <c r="AC17" s="296" t="s">
        <v>14</v>
      </c>
      <c r="AD17" s="298" t="s">
        <v>15</v>
      </c>
      <c r="AE17" s="298" t="s">
        <v>16</v>
      </c>
      <c r="AF17" s="299" t="s">
        <v>502</v>
      </c>
      <c r="AG17" s="215" t="s">
        <v>503</v>
      </c>
      <c r="AH17" s="216" t="s">
        <v>504</v>
      </c>
      <c r="AI17" s="215" t="s">
        <v>503</v>
      </c>
      <c r="AJ17" s="216" t="s">
        <v>504</v>
      </c>
      <c r="AK17" s="215" t="s">
        <v>503</v>
      </c>
      <c r="AL17" s="216" t="s">
        <v>504</v>
      </c>
      <c r="AM17" s="215" t="s">
        <v>503</v>
      </c>
      <c r="AN17" s="216" t="s">
        <v>504</v>
      </c>
      <c r="AO17" s="215" t="s">
        <v>503</v>
      </c>
      <c r="AP17" s="216" t="s">
        <v>504</v>
      </c>
      <c r="AQ17" s="215" t="s">
        <v>503</v>
      </c>
      <c r="AR17" s="216" t="s">
        <v>504</v>
      </c>
      <c r="AS17" s="534"/>
    </row>
    <row r="18" spans="1:45" ht="127.5" customHeight="1">
      <c r="A18" s="279" t="s">
        <v>78</v>
      </c>
      <c r="B18" s="279" t="s">
        <v>505</v>
      </c>
      <c r="C18" s="279" t="s">
        <v>80</v>
      </c>
      <c r="D18" s="279" t="s">
        <v>81</v>
      </c>
      <c r="E18" s="279" t="s">
        <v>506</v>
      </c>
      <c r="F18" s="195" t="s">
        <v>507</v>
      </c>
      <c r="G18" s="195" t="s">
        <v>508</v>
      </c>
      <c r="H18" s="222" t="s">
        <v>509</v>
      </c>
      <c r="I18" s="279" t="s">
        <v>510</v>
      </c>
      <c r="J18" s="195" t="s">
        <v>511</v>
      </c>
      <c r="K18" s="284">
        <v>0.8</v>
      </c>
      <c r="L18" s="195" t="s">
        <v>512</v>
      </c>
      <c r="M18" s="284">
        <v>0.8</v>
      </c>
      <c r="N18" s="222" t="s">
        <v>114</v>
      </c>
      <c r="O18" s="283">
        <v>0.64</v>
      </c>
      <c r="P18" s="285" t="s">
        <v>513</v>
      </c>
      <c r="Q18" s="195" t="s">
        <v>514</v>
      </c>
      <c r="R18" s="195" t="s">
        <v>515</v>
      </c>
      <c r="S18" s="195" t="s">
        <v>94</v>
      </c>
      <c r="T18" s="195" t="s">
        <v>95</v>
      </c>
      <c r="U18" s="282">
        <v>0.25</v>
      </c>
      <c r="V18" s="282">
        <v>0.15</v>
      </c>
      <c r="W18" s="195" t="s">
        <v>516</v>
      </c>
      <c r="X18" s="195" t="s">
        <v>517</v>
      </c>
      <c r="Y18" s="195" t="s">
        <v>518</v>
      </c>
      <c r="Z18" s="281">
        <v>0.36</v>
      </c>
      <c r="AA18" s="222" t="s">
        <v>519</v>
      </c>
      <c r="AB18" s="281">
        <v>0.2</v>
      </c>
      <c r="AC18" s="195" t="s">
        <v>512</v>
      </c>
      <c r="AD18" s="281">
        <v>0.8</v>
      </c>
      <c r="AE18" s="222" t="s">
        <v>520</v>
      </c>
      <c r="AF18" s="251" t="s">
        <v>99</v>
      </c>
      <c r="AG18" s="195" t="s">
        <v>87</v>
      </c>
      <c r="AH18" s="195" t="s">
        <v>521</v>
      </c>
      <c r="AI18" s="195" t="s">
        <v>96</v>
      </c>
      <c r="AJ18" s="195" t="s">
        <v>477</v>
      </c>
      <c r="AK18" s="195"/>
      <c r="AL18" s="277"/>
      <c r="AM18" s="251"/>
      <c r="AN18" s="251"/>
      <c r="AO18" s="251"/>
      <c r="AP18" s="195"/>
      <c r="AQ18" s="195"/>
      <c r="AR18" s="195"/>
      <c r="AS18" s="293"/>
    </row>
    <row r="19" spans="1:45" ht="102" customHeight="1">
      <c r="A19" s="279" t="s">
        <v>78</v>
      </c>
      <c r="B19" s="279" t="s">
        <v>522</v>
      </c>
      <c r="C19" s="279" t="s">
        <v>80</v>
      </c>
      <c r="D19" s="279" t="s">
        <v>81</v>
      </c>
      <c r="E19" s="279" t="s">
        <v>523</v>
      </c>
      <c r="F19" s="279" t="s">
        <v>524</v>
      </c>
      <c r="G19" s="279" t="s">
        <v>525</v>
      </c>
      <c r="H19" s="222" t="s">
        <v>509</v>
      </c>
      <c r="I19" s="279" t="s">
        <v>510</v>
      </c>
      <c r="J19" s="251" t="s">
        <v>511</v>
      </c>
      <c r="K19" s="284">
        <v>0.8</v>
      </c>
      <c r="L19" s="251" t="s">
        <v>512</v>
      </c>
      <c r="M19" s="284">
        <v>0.8</v>
      </c>
      <c r="N19" s="222" t="s">
        <v>114</v>
      </c>
      <c r="O19" s="283">
        <v>0.64</v>
      </c>
      <c r="P19" s="195" t="s">
        <v>526</v>
      </c>
      <c r="Q19" s="251" t="s">
        <v>527</v>
      </c>
      <c r="R19" s="195" t="s">
        <v>515</v>
      </c>
      <c r="S19" s="251" t="s">
        <v>94</v>
      </c>
      <c r="T19" s="251" t="s">
        <v>95</v>
      </c>
      <c r="U19" s="282">
        <v>0.25</v>
      </c>
      <c r="V19" s="282">
        <v>0.15</v>
      </c>
      <c r="W19" s="195" t="s">
        <v>516</v>
      </c>
      <c r="X19" s="195" t="s">
        <v>517</v>
      </c>
      <c r="Y19" s="195" t="s">
        <v>518</v>
      </c>
      <c r="Z19" s="281">
        <v>0.36</v>
      </c>
      <c r="AA19" s="222" t="s">
        <v>519</v>
      </c>
      <c r="AB19" s="281">
        <v>0.2</v>
      </c>
      <c r="AC19" s="251" t="s">
        <v>512</v>
      </c>
      <c r="AD19" s="281">
        <v>0.8</v>
      </c>
      <c r="AE19" s="222" t="s">
        <v>520</v>
      </c>
      <c r="AF19" s="251" t="s">
        <v>99</v>
      </c>
      <c r="AG19" s="195" t="s">
        <v>87</v>
      </c>
      <c r="AH19" s="195" t="s">
        <v>528</v>
      </c>
      <c r="AI19" s="195" t="s">
        <v>96</v>
      </c>
      <c r="AJ19" s="195" t="s">
        <v>529</v>
      </c>
      <c r="AK19" s="195"/>
      <c r="AL19" s="277"/>
      <c r="AM19" s="251"/>
      <c r="AN19" s="251"/>
      <c r="AO19" s="251"/>
      <c r="AP19" s="195"/>
      <c r="AQ19" s="195"/>
      <c r="AR19" s="195"/>
      <c r="AS19" s="294"/>
    </row>
    <row r="20" spans="1:45" ht="102" customHeight="1">
      <c r="A20" s="675" t="s">
        <v>123</v>
      </c>
      <c r="B20" s="660" t="s">
        <v>530</v>
      </c>
      <c r="C20" s="676" t="s">
        <v>125</v>
      </c>
      <c r="D20" s="279" t="s">
        <v>531</v>
      </c>
      <c r="E20" s="661" t="s">
        <v>532</v>
      </c>
      <c r="F20" s="662" t="s">
        <v>533</v>
      </c>
      <c r="G20" s="663" t="s">
        <v>534</v>
      </c>
      <c r="H20" s="664" t="s">
        <v>509</v>
      </c>
      <c r="I20" s="665" t="s">
        <v>510</v>
      </c>
      <c r="J20" s="666" t="s">
        <v>535</v>
      </c>
      <c r="K20" s="284">
        <v>0.8</v>
      </c>
      <c r="L20" s="666" t="s">
        <v>536</v>
      </c>
      <c r="M20" s="682">
        <v>0.8</v>
      </c>
      <c r="N20" s="222" t="s">
        <v>132</v>
      </c>
      <c r="O20" s="667">
        <v>0.36</v>
      </c>
      <c r="P20" s="195" t="s">
        <v>537</v>
      </c>
      <c r="Q20" s="668" t="s">
        <v>538</v>
      </c>
      <c r="R20" s="669" t="s">
        <v>539</v>
      </c>
      <c r="S20" s="670" t="s">
        <v>94</v>
      </c>
      <c r="T20" s="670" t="s">
        <v>95</v>
      </c>
      <c r="U20" s="671" cm="1">
        <f t="array" ref="U20">_xlfn.IFS(T20="Preventivo",25%,T20="Detectivo",15%,T20="Correctivo",10%)</f>
        <v>0.25</v>
      </c>
      <c r="V20" s="671" cm="1">
        <f t="array" ref="V20">_xlfn.IFS(S20="Automático",25%,S20="Manual",15%)</f>
        <v>0.15</v>
      </c>
      <c r="W20" s="670" t="s">
        <v>540</v>
      </c>
      <c r="X20" s="670" t="s">
        <v>517</v>
      </c>
      <c r="Y20" s="670" t="s">
        <v>518</v>
      </c>
      <c r="Z20" s="672">
        <v>0.36</v>
      </c>
      <c r="AA20" s="222" t="s">
        <v>519</v>
      </c>
      <c r="AB20" s="281">
        <v>0.2</v>
      </c>
      <c r="AC20" s="670" t="s">
        <v>541</v>
      </c>
      <c r="AD20" s="673">
        <v>0.4</v>
      </c>
      <c r="AE20" s="674" t="s">
        <v>542</v>
      </c>
      <c r="AF20" s="674" t="s">
        <v>99</v>
      </c>
      <c r="AG20" s="195"/>
      <c r="AH20" s="195"/>
      <c r="AI20" s="195"/>
      <c r="AJ20" s="195"/>
      <c r="AK20" s="195"/>
      <c r="AL20" s="277"/>
      <c r="AM20" s="251"/>
      <c r="AN20" s="251"/>
      <c r="AO20" s="251"/>
      <c r="AP20" s="195"/>
      <c r="AQ20" s="195"/>
      <c r="AR20" s="195"/>
      <c r="AS20" s="294"/>
    </row>
    <row r="21" spans="1:45" ht="102" customHeight="1">
      <c r="A21" s="675" t="s">
        <v>123</v>
      </c>
      <c r="B21" s="660" t="s">
        <v>543</v>
      </c>
      <c r="C21" s="676" t="s">
        <v>125</v>
      </c>
      <c r="D21" s="279" t="s">
        <v>531</v>
      </c>
      <c r="E21" s="677" t="s">
        <v>544</v>
      </c>
      <c r="F21" s="678" t="s">
        <v>545</v>
      </c>
      <c r="G21" s="669" t="s">
        <v>546</v>
      </c>
      <c r="H21" s="679" t="s">
        <v>509</v>
      </c>
      <c r="I21" s="665" t="s">
        <v>510</v>
      </c>
      <c r="J21" s="666" t="s">
        <v>535</v>
      </c>
      <c r="K21" s="682">
        <v>0.8</v>
      </c>
      <c r="L21" s="666" t="s">
        <v>536</v>
      </c>
      <c r="M21" s="682">
        <v>0.8</v>
      </c>
      <c r="N21" s="222" t="s">
        <v>132</v>
      </c>
      <c r="O21" s="667">
        <v>0.36</v>
      </c>
      <c r="P21" s="680" t="s">
        <v>547</v>
      </c>
      <c r="Q21" s="668" t="s">
        <v>538</v>
      </c>
      <c r="R21" s="669" t="s">
        <v>539</v>
      </c>
      <c r="S21" s="670" t="s">
        <v>94</v>
      </c>
      <c r="T21" s="670" t="s">
        <v>95</v>
      </c>
      <c r="U21" s="671" cm="1">
        <f t="array" ref="U21">_xlfn.IFS(T21="Preventivo",25%,T21="Detectivo",15%,T21="Correctivo",10%)</f>
        <v>0.25</v>
      </c>
      <c r="V21" s="671" cm="1">
        <f t="array" ref="V21">_xlfn.IFS(S21="Automático",25%,S21="Manual",15%)</f>
        <v>0.15</v>
      </c>
      <c r="W21" s="670" t="s">
        <v>540</v>
      </c>
      <c r="X21" s="670" t="s">
        <v>517</v>
      </c>
      <c r="Y21" s="670" t="s">
        <v>518</v>
      </c>
      <c r="Z21" s="672">
        <v>0.36</v>
      </c>
      <c r="AA21" s="222" t="s">
        <v>519</v>
      </c>
      <c r="AB21" s="281">
        <v>0.2</v>
      </c>
      <c r="AC21" s="670" t="s">
        <v>541</v>
      </c>
      <c r="AD21" s="673">
        <v>0.4</v>
      </c>
      <c r="AE21" s="674" t="s">
        <v>542</v>
      </c>
      <c r="AF21" s="674" t="s">
        <v>99</v>
      </c>
      <c r="AG21" s="681"/>
      <c r="AH21" s="195"/>
      <c r="AI21" s="195"/>
      <c r="AJ21" s="195"/>
      <c r="AK21" s="195"/>
      <c r="AL21" s="277"/>
      <c r="AM21" s="251"/>
      <c r="AN21" s="251"/>
      <c r="AO21" s="251"/>
      <c r="AP21" s="195"/>
      <c r="AQ21" s="195"/>
      <c r="AR21" s="195"/>
      <c r="AS21" s="294"/>
    </row>
    <row r="22" spans="1:45" ht="113.25" customHeight="1">
      <c r="A22" s="279" t="s">
        <v>548</v>
      </c>
      <c r="B22" s="279" t="s">
        <v>549</v>
      </c>
      <c r="C22" s="279" t="s">
        <v>550</v>
      </c>
      <c r="D22" s="279" t="s">
        <v>551</v>
      </c>
      <c r="E22" s="222" t="s">
        <v>552</v>
      </c>
      <c r="F22" s="195" t="s">
        <v>553</v>
      </c>
      <c r="G22" s="195" t="s">
        <v>554</v>
      </c>
      <c r="H22" s="222" t="s">
        <v>509</v>
      </c>
      <c r="I22" s="251" t="s">
        <v>555</v>
      </c>
      <c r="J22" s="195" t="s">
        <v>535</v>
      </c>
      <c r="K22" s="281">
        <v>0.6</v>
      </c>
      <c r="L22" s="195" t="s">
        <v>536</v>
      </c>
      <c r="M22" s="281">
        <v>0.6</v>
      </c>
      <c r="N22" s="222" t="s">
        <v>132</v>
      </c>
      <c r="O22" s="282">
        <v>0.36</v>
      </c>
      <c r="P22" s="436" t="s">
        <v>556</v>
      </c>
      <c r="Q22" s="251" t="s">
        <v>557</v>
      </c>
      <c r="R22" s="195" t="s">
        <v>558</v>
      </c>
      <c r="S22" s="195" t="s">
        <v>94</v>
      </c>
      <c r="T22" s="195" t="s">
        <v>95</v>
      </c>
      <c r="U22" s="282">
        <v>0.25</v>
      </c>
      <c r="V22" s="282">
        <v>0.15</v>
      </c>
      <c r="W22" s="195" t="s">
        <v>540</v>
      </c>
      <c r="X22" s="195" t="s">
        <v>517</v>
      </c>
      <c r="Y22" s="195" t="s">
        <v>518</v>
      </c>
      <c r="Z22" s="281">
        <v>0.36</v>
      </c>
      <c r="AA22" s="222" t="s">
        <v>519</v>
      </c>
      <c r="AB22" s="281">
        <v>0.2</v>
      </c>
      <c r="AC22" s="195" t="s">
        <v>541</v>
      </c>
      <c r="AD22" s="281">
        <v>0.4</v>
      </c>
      <c r="AE22" s="222" t="s">
        <v>542</v>
      </c>
      <c r="AF22" s="251" t="s">
        <v>99</v>
      </c>
      <c r="AG22" s="195" t="s">
        <v>96</v>
      </c>
      <c r="AH22" s="195" t="s">
        <v>559</v>
      </c>
      <c r="AI22" s="195" t="s">
        <v>96</v>
      </c>
      <c r="AJ22" s="195" t="s">
        <v>560</v>
      </c>
      <c r="AK22" s="195"/>
      <c r="AL22" s="277"/>
      <c r="AM22" s="251"/>
      <c r="AN22" s="251"/>
      <c r="AO22" s="251"/>
      <c r="AP22" s="195"/>
      <c r="AQ22" s="195"/>
      <c r="AR22" s="195"/>
      <c r="AS22" s="294"/>
    </row>
    <row r="23" spans="1:45" s="1" customFormat="1" ht="128.25" customHeight="1">
      <c r="A23" s="279" t="s">
        <v>548</v>
      </c>
      <c r="B23" s="279" t="s">
        <v>561</v>
      </c>
      <c r="C23" s="279" t="s">
        <v>550</v>
      </c>
      <c r="D23" s="279" t="s">
        <v>551</v>
      </c>
      <c r="E23" s="222" t="s">
        <v>562</v>
      </c>
      <c r="F23" s="195" t="s">
        <v>563</v>
      </c>
      <c r="G23" s="195" t="s">
        <v>564</v>
      </c>
      <c r="H23" s="279" t="s">
        <v>509</v>
      </c>
      <c r="I23" s="279" t="s">
        <v>510</v>
      </c>
      <c r="J23" s="195" t="s">
        <v>535</v>
      </c>
      <c r="K23" s="281">
        <v>0.6</v>
      </c>
      <c r="L23" s="195" t="s">
        <v>536</v>
      </c>
      <c r="M23" s="281">
        <v>0.6</v>
      </c>
      <c r="N23" s="222" t="s">
        <v>132</v>
      </c>
      <c r="O23" s="282">
        <v>0.36</v>
      </c>
      <c r="P23" s="195" t="s">
        <v>565</v>
      </c>
      <c r="Q23" s="251" t="s">
        <v>557</v>
      </c>
      <c r="R23" s="195" t="s">
        <v>566</v>
      </c>
      <c r="S23" s="195" t="s">
        <v>94</v>
      </c>
      <c r="T23" s="195" t="s">
        <v>95</v>
      </c>
      <c r="U23" s="282">
        <v>0.25</v>
      </c>
      <c r="V23" s="282">
        <v>0.15</v>
      </c>
      <c r="W23" s="195" t="s">
        <v>540</v>
      </c>
      <c r="X23" s="195" t="s">
        <v>517</v>
      </c>
      <c r="Y23" s="195" t="s">
        <v>518</v>
      </c>
      <c r="Z23" s="281">
        <v>0.36</v>
      </c>
      <c r="AA23" s="222" t="s">
        <v>519</v>
      </c>
      <c r="AB23" s="281">
        <v>0.2</v>
      </c>
      <c r="AC23" s="195" t="s">
        <v>541</v>
      </c>
      <c r="AD23" s="281">
        <v>0.4</v>
      </c>
      <c r="AE23" s="222" t="s">
        <v>542</v>
      </c>
      <c r="AF23" s="251" t="s">
        <v>99</v>
      </c>
      <c r="AG23" s="195" t="s">
        <v>96</v>
      </c>
      <c r="AH23" s="195" t="s">
        <v>567</v>
      </c>
      <c r="AI23" s="195" t="s">
        <v>96</v>
      </c>
      <c r="AJ23" s="195" t="s">
        <v>560</v>
      </c>
      <c r="AK23" s="195"/>
      <c r="AL23" s="277"/>
      <c r="AM23" s="251"/>
      <c r="AN23" s="251"/>
      <c r="AO23" s="251"/>
      <c r="AP23" s="195"/>
      <c r="AQ23" s="195"/>
      <c r="AR23" s="195"/>
      <c r="AS23" s="294"/>
    </row>
    <row r="24" spans="1:45" s="1" customFormat="1" ht="68.25" customHeight="1">
      <c r="A24" s="279" t="s">
        <v>105</v>
      </c>
      <c r="B24" s="279" t="s">
        <v>568</v>
      </c>
      <c r="C24" s="279" t="s">
        <v>107</v>
      </c>
      <c r="D24" s="279" t="s">
        <v>108</v>
      </c>
      <c r="E24" s="279" t="s">
        <v>569</v>
      </c>
      <c r="F24" s="279" t="s">
        <v>570</v>
      </c>
      <c r="G24" s="279" t="s">
        <v>571</v>
      </c>
      <c r="H24" s="279" t="s">
        <v>572</v>
      </c>
      <c r="I24" s="279" t="s">
        <v>510</v>
      </c>
      <c r="J24" s="279" t="s">
        <v>535</v>
      </c>
      <c r="K24" s="283">
        <v>0.6</v>
      </c>
      <c r="L24" s="279" t="s">
        <v>536</v>
      </c>
      <c r="M24" s="283">
        <v>0.6</v>
      </c>
      <c r="N24" s="279" t="s">
        <v>132</v>
      </c>
      <c r="O24" s="283">
        <v>0.36</v>
      </c>
      <c r="P24" s="286" t="s">
        <v>573</v>
      </c>
      <c r="Q24" s="279" t="s">
        <v>574</v>
      </c>
      <c r="R24" s="279" t="s">
        <v>575</v>
      </c>
      <c r="S24" s="279" t="s">
        <v>94</v>
      </c>
      <c r="T24" s="279" t="s">
        <v>95</v>
      </c>
      <c r="U24" s="283">
        <v>0.25</v>
      </c>
      <c r="V24" s="283">
        <v>0.15</v>
      </c>
      <c r="W24" s="279" t="s">
        <v>540</v>
      </c>
      <c r="X24" s="279" t="s">
        <v>517</v>
      </c>
      <c r="Y24" s="279" t="s">
        <v>518</v>
      </c>
      <c r="Z24" s="283">
        <v>0.36</v>
      </c>
      <c r="AA24" s="279" t="s">
        <v>519</v>
      </c>
      <c r="AB24" s="283">
        <v>0.2</v>
      </c>
      <c r="AC24" s="279" t="s">
        <v>536</v>
      </c>
      <c r="AD24" s="283">
        <v>0.6</v>
      </c>
      <c r="AE24" s="279" t="s">
        <v>132</v>
      </c>
      <c r="AF24" s="279" t="s">
        <v>99</v>
      </c>
      <c r="AG24" s="222" t="s">
        <v>96</v>
      </c>
      <c r="AH24" s="195" t="s">
        <v>576</v>
      </c>
      <c r="AI24" s="195" t="s">
        <v>96</v>
      </c>
      <c r="AJ24" s="195" t="s">
        <v>577</v>
      </c>
      <c r="AK24" s="195"/>
      <c r="AL24" s="277"/>
      <c r="AM24" s="195"/>
      <c r="AN24" s="251"/>
      <c r="AO24" s="251"/>
      <c r="AP24" s="195"/>
      <c r="AQ24" s="195"/>
      <c r="AR24" s="195"/>
      <c r="AS24" s="294"/>
    </row>
    <row r="25" spans="1:45" s="1" customFormat="1" ht="74.25" customHeight="1">
      <c r="A25" s="279" t="s">
        <v>140</v>
      </c>
      <c r="B25" s="279" t="s">
        <v>578</v>
      </c>
      <c r="C25" s="279" t="s">
        <v>579</v>
      </c>
      <c r="D25" s="279" t="s">
        <v>143</v>
      </c>
      <c r="E25" s="279" t="s">
        <v>580</v>
      </c>
      <c r="F25" s="279" t="s">
        <v>581</v>
      </c>
      <c r="G25" s="279" t="s">
        <v>582</v>
      </c>
      <c r="H25" s="279" t="s">
        <v>583</v>
      </c>
      <c r="I25" s="279" t="s">
        <v>510</v>
      </c>
      <c r="J25" s="222" t="s">
        <v>511</v>
      </c>
      <c r="K25" s="281">
        <v>0.8</v>
      </c>
      <c r="L25" s="222" t="s">
        <v>512</v>
      </c>
      <c r="M25" s="281">
        <v>0.8</v>
      </c>
      <c r="N25" s="222" t="s">
        <v>114</v>
      </c>
      <c r="O25" s="282">
        <v>0.64</v>
      </c>
      <c r="P25" s="287" t="s">
        <v>584</v>
      </c>
      <c r="Q25" s="195" t="s">
        <v>154</v>
      </c>
      <c r="R25" s="195" t="s">
        <v>585</v>
      </c>
      <c r="S25" s="222" t="s">
        <v>94</v>
      </c>
      <c r="T25" s="222" t="s">
        <v>95</v>
      </c>
      <c r="U25" s="282">
        <v>0.25</v>
      </c>
      <c r="V25" s="282">
        <v>0.15</v>
      </c>
      <c r="W25" s="222" t="s">
        <v>540</v>
      </c>
      <c r="X25" s="222" t="s">
        <v>517</v>
      </c>
      <c r="Y25" s="222" t="s">
        <v>518</v>
      </c>
      <c r="Z25" s="281">
        <v>0.48</v>
      </c>
      <c r="AA25" s="222" t="s">
        <v>535</v>
      </c>
      <c r="AB25" s="281">
        <v>0.4</v>
      </c>
      <c r="AC25" s="195" t="s">
        <v>536</v>
      </c>
      <c r="AD25" s="281">
        <v>0.6</v>
      </c>
      <c r="AE25" s="222" t="s">
        <v>132</v>
      </c>
      <c r="AF25" s="222" t="s">
        <v>99</v>
      </c>
      <c r="AG25" s="251" t="s">
        <v>96</v>
      </c>
      <c r="AH25" s="195" t="s">
        <v>586</v>
      </c>
      <c r="AI25" s="195" t="s">
        <v>96</v>
      </c>
      <c r="AJ25" s="195" t="s">
        <v>587</v>
      </c>
      <c r="AK25" s="195"/>
      <c r="AL25" s="277"/>
      <c r="AM25" s="195"/>
      <c r="AN25" s="251"/>
      <c r="AO25" s="251"/>
      <c r="AP25" s="195"/>
      <c r="AQ25" s="195"/>
      <c r="AR25" s="195"/>
      <c r="AS25" s="294"/>
    </row>
    <row r="26" spans="1:45" s="1" customFormat="1" ht="93.75" customHeight="1">
      <c r="A26" s="279" t="s">
        <v>140</v>
      </c>
      <c r="B26" s="279" t="s">
        <v>588</v>
      </c>
      <c r="C26" s="279" t="s">
        <v>579</v>
      </c>
      <c r="D26" s="279" t="s">
        <v>143</v>
      </c>
      <c r="E26" s="279" t="s">
        <v>589</v>
      </c>
      <c r="F26" s="279" t="s">
        <v>590</v>
      </c>
      <c r="G26" s="279" t="s">
        <v>591</v>
      </c>
      <c r="H26" s="279" t="s">
        <v>583</v>
      </c>
      <c r="I26" s="279" t="s">
        <v>510</v>
      </c>
      <c r="J26" s="222" t="s">
        <v>592</v>
      </c>
      <c r="K26" s="281">
        <v>0.2</v>
      </c>
      <c r="L26" s="222" t="s">
        <v>512</v>
      </c>
      <c r="M26" s="281">
        <v>0.4</v>
      </c>
      <c r="N26" s="222" t="s">
        <v>542</v>
      </c>
      <c r="O26" s="282">
        <v>0.08</v>
      </c>
      <c r="P26" s="287" t="s">
        <v>593</v>
      </c>
      <c r="Q26" s="251" t="s">
        <v>219</v>
      </c>
      <c r="R26" s="195" t="s">
        <v>594</v>
      </c>
      <c r="S26" s="222" t="s">
        <v>94</v>
      </c>
      <c r="T26" s="222" t="s">
        <v>95</v>
      </c>
      <c r="U26" s="282">
        <v>0.25</v>
      </c>
      <c r="V26" s="282">
        <v>0.15</v>
      </c>
      <c r="W26" s="222" t="s">
        <v>540</v>
      </c>
      <c r="X26" s="222" t="s">
        <v>517</v>
      </c>
      <c r="Y26" s="222" t="s">
        <v>518</v>
      </c>
      <c r="Z26" s="281">
        <v>0.12</v>
      </c>
      <c r="AA26" s="222" t="s">
        <v>595</v>
      </c>
      <c r="AB26" s="251" t="b">
        <v>0</v>
      </c>
      <c r="AC26" s="195" t="s">
        <v>536</v>
      </c>
      <c r="AD26" s="281">
        <v>0.6</v>
      </c>
      <c r="AE26" s="222" t="s">
        <v>90</v>
      </c>
      <c r="AF26" s="222" t="s">
        <v>99</v>
      </c>
      <c r="AG26" s="195" t="s">
        <v>96</v>
      </c>
      <c r="AH26" s="195" t="s">
        <v>596</v>
      </c>
      <c r="AI26" s="195" t="s">
        <v>96</v>
      </c>
      <c r="AJ26" s="195" t="s">
        <v>597</v>
      </c>
      <c r="AK26" s="195"/>
      <c r="AL26" s="195"/>
      <c r="AM26" s="280"/>
      <c r="AN26" s="195"/>
      <c r="AO26" s="251"/>
      <c r="AP26" s="195"/>
      <c r="AQ26" s="251"/>
      <c r="AR26" s="251"/>
      <c r="AS26" s="294"/>
    </row>
    <row r="27" spans="1:45" s="1" customFormat="1" ht="99.75" customHeight="1">
      <c r="A27" s="279" t="s">
        <v>140</v>
      </c>
      <c r="B27" s="279" t="s">
        <v>598</v>
      </c>
      <c r="C27" s="279" t="s">
        <v>579</v>
      </c>
      <c r="D27" s="279" t="s">
        <v>143</v>
      </c>
      <c r="E27" s="279" t="s">
        <v>599</v>
      </c>
      <c r="F27" s="279" t="s">
        <v>600</v>
      </c>
      <c r="G27" s="279" t="s">
        <v>601</v>
      </c>
      <c r="H27" s="279" t="s">
        <v>583</v>
      </c>
      <c r="I27" s="279" t="s">
        <v>602</v>
      </c>
      <c r="J27" s="222" t="s">
        <v>511</v>
      </c>
      <c r="K27" s="281">
        <v>0.8</v>
      </c>
      <c r="L27" s="222" t="s">
        <v>512</v>
      </c>
      <c r="M27" s="281">
        <v>0.8</v>
      </c>
      <c r="N27" s="222" t="s">
        <v>114</v>
      </c>
      <c r="O27" s="282">
        <v>0.64</v>
      </c>
      <c r="P27" s="287" t="s">
        <v>603</v>
      </c>
      <c r="Q27" s="195" t="s">
        <v>154</v>
      </c>
      <c r="R27" s="195" t="s">
        <v>604</v>
      </c>
      <c r="S27" s="222" t="s">
        <v>94</v>
      </c>
      <c r="T27" s="222" t="s">
        <v>95</v>
      </c>
      <c r="U27" s="282">
        <v>0.25</v>
      </c>
      <c r="V27" s="282">
        <v>0.15</v>
      </c>
      <c r="W27" s="222" t="s">
        <v>540</v>
      </c>
      <c r="X27" s="222" t="s">
        <v>517</v>
      </c>
      <c r="Y27" s="222" t="s">
        <v>518</v>
      </c>
      <c r="Z27" s="281">
        <v>0.48</v>
      </c>
      <c r="AA27" s="222" t="s">
        <v>535</v>
      </c>
      <c r="AB27" s="281">
        <v>0.4</v>
      </c>
      <c r="AC27" s="195" t="s">
        <v>536</v>
      </c>
      <c r="AD27" s="281">
        <v>0.6</v>
      </c>
      <c r="AE27" s="222" t="s">
        <v>132</v>
      </c>
      <c r="AF27" s="222" t="s">
        <v>99</v>
      </c>
      <c r="AG27" s="195" t="s">
        <v>96</v>
      </c>
      <c r="AH27" s="195" t="s">
        <v>605</v>
      </c>
      <c r="AI27" s="195" t="s">
        <v>96</v>
      </c>
      <c r="AJ27" s="195" t="s">
        <v>606</v>
      </c>
      <c r="AK27" s="195"/>
      <c r="AL27" s="195"/>
      <c r="AM27" s="280"/>
      <c r="AN27" s="195"/>
      <c r="AO27" s="251"/>
      <c r="AP27" s="195"/>
      <c r="AQ27" s="251"/>
      <c r="AR27" s="251"/>
      <c r="AS27" s="294"/>
    </row>
    <row r="28" spans="1:45" s="1" customFormat="1" ht="105.75" customHeight="1">
      <c r="A28" s="279" t="s">
        <v>140</v>
      </c>
      <c r="B28" s="279" t="s">
        <v>607</v>
      </c>
      <c r="C28" s="279" t="s">
        <v>579</v>
      </c>
      <c r="D28" s="279" t="s">
        <v>143</v>
      </c>
      <c r="E28" s="195" t="s">
        <v>608</v>
      </c>
      <c r="F28" s="195" t="s">
        <v>609</v>
      </c>
      <c r="G28" s="195" t="s">
        <v>610</v>
      </c>
      <c r="H28" s="279" t="s">
        <v>583</v>
      </c>
      <c r="I28" s="279" t="s">
        <v>510</v>
      </c>
      <c r="J28" s="222" t="s">
        <v>592</v>
      </c>
      <c r="K28" s="281">
        <v>0.2</v>
      </c>
      <c r="L28" s="222" t="s">
        <v>536</v>
      </c>
      <c r="M28" s="281">
        <v>0.6</v>
      </c>
      <c r="N28" s="222" t="s">
        <v>132</v>
      </c>
      <c r="O28" s="282">
        <v>0.12</v>
      </c>
      <c r="P28" s="287" t="s">
        <v>611</v>
      </c>
      <c r="Q28" s="222" t="s">
        <v>612</v>
      </c>
      <c r="R28" s="279" t="s">
        <v>613</v>
      </c>
      <c r="S28" s="222" t="s">
        <v>94</v>
      </c>
      <c r="T28" s="222" t="s">
        <v>95</v>
      </c>
      <c r="U28" s="282">
        <v>0.25</v>
      </c>
      <c r="V28" s="282">
        <v>0.15</v>
      </c>
      <c r="W28" s="222" t="s">
        <v>540</v>
      </c>
      <c r="X28" s="222" t="s">
        <v>517</v>
      </c>
      <c r="Y28" s="222" t="s">
        <v>518</v>
      </c>
      <c r="Z28" s="281">
        <v>0.12</v>
      </c>
      <c r="AA28" s="222" t="s">
        <v>595</v>
      </c>
      <c r="AB28" s="281">
        <v>0.2</v>
      </c>
      <c r="AC28" s="222" t="s">
        <v>614</v>
      </c>
      <c r="AD28" s="281">
        <v>0.2</v>
      </c>
      <c r="AE28" s="222" t="s">
        <v>542</v>
      </c>
      <c r="AF28" s="222" t="s">
        <v>99</v>
      </c>
      <c r="AG28" s="195" t="s">
        <v>96</v>
      </c>
      <c r="AH28" s="195" t="s">
        <v>615</v>
      </c>
      <c r="AI28" s="195"/>
      <c r="AJ28" s="195"/>
      <c r="AK28" s="195"/>
      <c r="AL28" s="195"/>
      <c r="AM28" s="280"/>
      <c r="AN28" s="251"/>
      <c r="AO28" s="251"/>
      <c r="AP28" s="195"/>
      <c r="AQ28" s="251"/>
      <c r="AR28" s="251"/>
      <c r="AS28" s="294"/>
    </row>
    <row r="29" spans="1:45" s="1" customFormat="1" ht="85.5" customHeight="1">
      <c r="A29" s="279" t="s">
        <v>140</v>
      </c>
      <c r="B29" s="279" t="s">
        <v>616</v>
      </c>
      <c r="C29" s="279" t="s">
        <v>579</v>
      </c>
      <c r="D29" s="279" t="s">
        <v>143</v>
      </c>
      <c r="E29" s="195" t="s">
        <v>617</v>
      </c>
      <c r="F29" s="195" t="s">
        <v>618</v>
      </c>
      <c r="G29" s="195" t="s">
        <v>619</v>
      </c>
      <c r="H29" s="279" t="s">
        <v>583</v>
      </c>
      <c r="I29" s="279" t="s">
        <v>510</v>
      </c>
      <c r="J29" s="222" t="s">
        <v>592</v>
      </c>
      <c r="K29" s="281">
        <v>0.2</v>
      </c>
      <c r="L29" s="222" t="s">
        <v>620</v>
      </c>
      <c r="M29" s="281">
        <v>1</v>
      </c>
      <c r="N29" s="222" t="s">
        <v>90</v>
      </c>
      <c r="O29" s="282">
        <v>0.2</v>
      </c>
      <c r="P29" s="287" t="s">
        <v>621</v>
      </c>
      <c r="Q29" s="222" t="s">
        <v>234</v>
      </c>
      <c r="R29" s="279" t="s">
        <v>622</v>
      </c>
      <c r="S29" s="222" t="s">
        <v>94</v>
      </c>
      <c r="T29" s="222" t="s">
        <v>268</v>
      </c>
      <c r="U29" s="282">
        <v>0.15</v>
      </c>
      <c r="V29" s="282">
        <v>0.15</v>
      </c>
      <c r="W29" s="222" t="s">
        <v>540</v>
      </c>
      <c r="X29" s="222" t="s">
        <v>623</v>
      </c>
      <c r="Y29" s="222" t="s">
        <v>518</v>
      </c>
      <c r="Z29" s="281">
        <v>0.14000000000000001</v>
      </c>
      <c r="AA29" s="222" t="s">
        <v>595</v>
      </c>
      <c r="AB29" s="281">
        <v>0.2</v>
      </c>
      <c r="AC29" s="222" t="s">
        <v>614</v>
      </c>
      <c r="AD29" s="281">
        <v>0.2</v>
      </c>
      <c r="AE29" s="222" t="s">
        <v>542</v>
      </c>
      <c r="AF29" s="222" t="s">
        <v>99</v>
      </c>
      <c r="AG29" s="195" t="s">
        <v>96</v>
      </c>
      <c r="AH29" s="195" t="s">
        <v>624</v>
      </c>
      <c r="AI29" s="195"/>
      <c r="AJ29" s="195"/>
      <c r="AK29" s="195"/>
      <c r="AL29" s="195"/>
      <c r="AM29" s="251"/>
      <c r="AN29" s="251"/>
      <c r="AO29" s="251"/>
      <c r="AP29" s="251"/>
      <c r="AQ29" s="251"/>
      <c r="AR29" s="251"/>
      <c r="AS29" s="294"/>
    </row>
    <row r="30" spans="1:45" s="1" customFormat="1" ht="114.75" customHeight="1">
      <c r="A30" s="279" t="s">
        <v>140</v>
      </c>
      <c r="B30" s="279" t="s">
        <v>625</v>
      </c>
      <c r="C30" s="279" t="s">
        <v>579</v>
      </c>
      <c r="D30" s="279" t="s">
        <v>143</v>
      </c>
      <c r="E30" s="195" t="s">
        <v>626</v>
      </c>
      <c r="F30" s="195" t="s">
        <v>627</v>
      </c>
      <c r="G30" s="195" t="s">
        <v>628</v>
      </c>
      <c r="H30" s="279" t="s">
        <v>583</v>
      </c>
      <c r="I30" s="279" t="s">
        <v>510</v>
      </c>
      <c r="J30" s="222" t="s">
        <v>511</v>
      </c>
      <c r="K30" s="281">
        <v>0.8</v>
      </c>
      <c r="L30" s="222" t="s">
        <v>536</v>
      </c>
      <c r="M30" s="281">
        <v>0.6</v>
      </c>
      <c r="N30" s="222" t="s">
        <v>114</v>
      </c>
      <c r="O30" s="282">
        <v>0.48</v>
      </c>
      <c r="P30" s="287" t="s">
        <v>629</v>
      </c>
      <c r="Q30" s="222" t="s">
        <v>234</v>
      </c>
      <c r="R30" s="222" t="s">
        <v>630</v>
      </c>
      <c r="S30" s="222" t="s">
        <v>94</v>
      </c>
      <c r="T30" s="222" t="s">
        <v>95</v>
      </c>
      <c r="U30" s="282">
        <v>0.25</v>
      </c>
      <c r="V30" s="282">
        <v>0.15</v>
      </c>
      <c r="W30" s="222" t="s">
        <v>540</v>
      </c>
      <c r="X30" s="222" t="s">
        <v>623</v>
      </c>
      <c r="Y30" s="222" t="s">
        <v>518</v>
      </c>
      <c r="Z30" s="281">
        <v>0.48</v>
      </c>
      <c r="AA30" s="222" t="s">
        <v>535</v>
      </c>
      <c r="AB30" s="281">
        <v>0.2</v>
      </c>
      <c r="AC30" s="222" t="s">
        <v>614</v>
      </c>
      <c r="AD30" s="281">
        <v>0.2</v>
      </c>
      <c r="AE30" s="222" t="s">
        <v>542</v>
      </c>
      <c r="AF30" s="222" t="s">
        <v>99</v>
      </c>
      <c r="AG30" s="195" t="s">
        <v>96</v>
      </c>
      <c r="AH30" s="195" t="s">
        <v>631</v>
      </c>
      <c r="AI30" s="195"/>
      <c r="AJ30" s="195"/>
      <c r="AK30" s="195"/>
      <c r="AL30" s="195"/>
      <c r="AM30" s="251"/>
      <c r="AN30" s="251"/>
      <c r="AO30" s="251"/>
      <c r="AP30" s="251"/>
      <c r="AQ30" s="251"/>
      <c r="AR30" s="251"/>
      <c r="AS30" s="294"/>
    </row>
    <row r="31" spans="1:45" s="1" customFormat="1" ht="75" customHeight="1">
      <c r="A31" s="279" t="s">
        <v>159</v>
      </c>
      <c r="B31" s="279" t="s">
        <v>632</v>
      </c>
      <c r="C31" s="279" t="s">
        <v>161</v>
      </c>
      <c r="D31" s="279" t="s">
        <v>162</v>
      </c>
      <c r="E31" s="195" t="s">
        <v>633</v>
      </c>
      <c r="F31" s="222" t="s">
        <v>634</v>
      </c>
      <c r="G31" s="222" t="s">
        <v>635</v>
      </c>
      <c r="H31" s="222" t="s">
        <v>509</v>
      </c>
      <c r="I31" s="222" t="s">
        <v>636</v>
      </c>
      <c r="J31" s="195" t="s">
        <v>535</v>
      </c>
      <c r="K31" s="284">
        <v>0.6</v>
      </c>
      <c r="L31" s="195" t="s">
        <v>512</v>
      </c>
      <c r="M31" s="284">
        <v>0.8</v>
      </c>
      <c r="N31" s="222" t="s">
        <v>520</v>
      </c>
      <c r="O31" s="282">
        <v>0.48</v>
      </c>
      <c r="P31" s="195" t="s">
        <v>637</v>
      </c>
      <c r="Q31" s="251" t="s">
        <v>638</v>
      </c>
      <c r="R31" s="195" t="s">
        <v>639</v>
      </c>
      <c r="S31" s="195" t="s">
        <v>94</v>
      </c>
      <c r="T31" s="195" t="s">
        <v>95</v>
      </c>
      <c r="U31" s="282">
        <v>0.25</v>
      </c>
      <c r="V31" s="282">
        <v>0.15</v>
      </c>
      <c r="W31" s="195" t="s">
        <v>540</v>
      </c>
      <c r="X31" s="195" t="s">
        <v>517</v>
      </c>
      <c r="Y31" s="195" t="s">
        <v>518</v>
      </c>
      <c r="Z31" s="281">
        <v>0.36</v>
      </c>
      <c r="AA31" s="222" t="s">
        <v>519</v>
      </c>
      <c r="AB31" s="281">
        <v>0.2</v>
      </c>
      <c r="AC31" s="195" t="s">
        <v>614</v>
      </c>
      <c r="AD31" s="281">
        <v>0.2</v>
      </c>
      <c r="AE31" s="222" t="s">
        <v>542</v>
      </c>
      <c r="AF31" s="251" t="s">
        <v>99</v>
      </c>
      <c r="AG31" s="195" t="s">
        <v>96</v>
      </c>
      <c r="AH31" s="195" t="s">
        <v>640</v>
      </c>
      <c r="AI31" s="195" t="s">
        <v>96</v>
      </c>
      <c r="AJ31" s="195" t="s">
        <v>641</v>
      </c>
      <c r="AK31" s="195"/>
      <c r="AL31" s="195"/>
      <c r="AM31" s="251"/>
      <c r="AN31" s="251"/>
      <c r="AO31" s="251"/>
      <c r="AP31" s="251"/>
      <c r="AQ31" s="251"/>
      <c r="AR31" s="251"/>
      <c r="AS31" s="294"/>
    </row>
    <row r="32" spans="1:45" s="1" customFormat="1" ht="45.75" customHeight="1">
      <c r="A32" s="279" t="s">
        <v>173</v>
      </c>
      <c r="B32" s="279" t="s">
        <v>642</v>
      </c>
      <c r="C32" s="279" t="s">
        <v>175</v>
      </c>
      <c r="D32" s="195" t="str">
        <f>VLOOKUP(A32,'Fórmulas '!$F$47:$G$68,2,FALSE)</f>
        <v>Subgerente de Fomento y Desarrollo Deportivo</v>
      </c>
      <c r="E32" s="278" t="s">
        <v>643</v>
      </c>
      <c r="F32" s="278" t="s">
        <v>644</v>
      </c>
      <c r="G32" s="288" t="s">
        <v>645</v>
      </c>
      <c r="H32" s="222" t="s">
        <v>509</v>
      </c>
      <c r="I32" s="279" t="s">
        <v>646</v>
      </c>
      <c r="J32" s="195" t="s">
        <v>511</v>
      </c>
      <c r="K32" s="284">
        <v>0.8</v>
      </c>
      <c r="L32" s="195" t="s">
        <v>512</v>
      </c>
      <c r="M32" s="284">
        <v>0.8</v>
      </c>
      <c r="N32" s="222" t="s">
        <v>114</v>
      </c>
      <c r="O32" s="282">
        <v>0.64</v>
      </c>
      <c r="P32" s="287" t="s">
        <v>647</v>
      </c>
      <c r="Q32" s="195" t="s">
        <v>219</v>
      </c>
      <c r="R32" s="195" t="s">
        <v>648</v>
      </c>
      <c r="S32" s="195" t="s">
        <v>649</v>
      </c>
      <c r="T32" s="195" t="s">
        <v>95</v>
      </c>
      <c r="U32" s="282">
        <v>0.25</v>
      </c>
      <c r="V32" s="282">
        <v>0.25</v>
      </c>
      <c r="W32" s="195" t="s">
        <v>540</v>
      </c>
      <c r="X32" s="195" t="s">
        <v>517</v>
      </c>
      <c r="Y32" s="195" t="s">
        <v>518</v>
      </c>
      <c r="Z32" s="281">
        <v>0.4</v>
      </c>
      <c r="AA32" s="222" t="s">
        <v>535</v>
      </c>
      <c r="AB32" s="281">
        <v>0.4</v>
      </c>
      <c r="AC32" s="195" t="s">
        <v>536</v>
      </c>
      <c r="AD32" s="281">
        <v>0.6</v>
      </c>
      <c r="AE32" s="222" t="s">
        <v>132</v>
      </c>
      <c r="AF32" s="251" t="s">
        <v>99</v>
      </c>
      <c r="AG32" s="195" t="s">
        <v>96</v>
      </c>
      <c r="AH32" s="195" t="s">
        <v>650</v>
      </c>
      <c r="AI32" s="195" t="s">
        <v>96</v>
      </c>
      <c r="AJ32" s="195" t="s">
        <v>651</v>
      </c>
      <c r="AK32" s="280"/>
      <c r="AL32" s="280"/>
      <c r="AM32" s="195"/>
      <c r="AN32" s="195"/>
      <c r="AO32" s="251"/>
      <c r="AP32" s="195"/>
      <c r="AQ32" s="195"/>
      <c r="AR32" s="195"/>
      <c r="AS32" s="294"/>
    </row>
    <row r="33" spans="1:45" s="1" customFormat="1" ht="75" customHeight="1">
      <c r="A33" s="279" t="s">
        <v>173</v>
      </c>
      <c r="B33" s="279" t="s">
        <v>652</v>
      </c>
      <c r="C33" s="279" t="s">
        <v>653</v>
      </c>
      <c r="D33" s="195" t="s">
        <v>176</v>
      </c>
      <c r="E33" s="278" t="s">
        <v>654</v>
      </c>
      <c r="F33" s="199" t="s">
        <v>655</v>
      </c>
      <c r="G33" s="200" t="s">
        <v>656</v>
      </c>
      <c r="H33" s="380" t="s">
        <v>509</v>
      </c>
      <c r="I33" s="187" t="s">
        <v>657</v>
      </c>
      <c r="J33" s="185" t="s">
        <v>535</v>
      </c>
      <c r="K33" s="381">
        <v>0.6</v>
      </c>
      <c r="L33" s="279" t="s">
        <v>536</v>
      </c>
      <c r="M33" s="381">
        <v>0.6</v>
      </c>
      <c r="N33" s="382" t="s">
        <v>132</v>
      </c>
      <c r="O33" s="206">
        <v>0.36</v>
      </c>
      <c r="P33" s="287" t="s">
        <v>658</v>
      </c>
      <c r="Q33" s="383" t="s">
        <v>659</v>
      </c>
      <c r="R33" s="200" t="s">
        <v>660</v>
      </c>
      <c r="S33" s="194" t="s">
        <v>649</v>
      </c>
      <c r="T33" s="185" t="s">
        <v>95</v>
      </c>
      <c r="U33" s="206">
        <v>0.25</v>
      </c>
      <c r="V33" s="206">
        <v>0.25</v>
      </c>
      <c r="W33" s="222" t="s">
        <v>516</v>
      </c>
      <c r="X33" s="222" t="s">
        <v>517</v>
      </c>
      <c r="Y33" s="185" t="s">
        <v>518</v>
      </c>
      <c r="Z33" s="205">
        <v>0.3</v>
      </c>
      <c r="AA33" s="382" t="s">
        <v>519</v>
      </c>
      <c r="AB33" s="205">
        <v>0.2</v>
      </c>
      <c r="AC33" s="185" t="s">
        <v>536</v>
      </c>
      <c r="AD33" s="205">
        <v>0.6</v>
      </c>
      <c r="AE33" s="382" t="s">
        <v>132</v>
      </c>
      <c r="AF33" s="384" t="s">
        <v>99</v>
      </c>
      <c r="AG33" s="203" t="s">
        <v>96</v>
      </c>
      <c r="AH33" s="195" t="s">
        <v>661</v>
      </c>
      <c r="AI33" s="195" t="s">
        <v>96</v>
      </c>
      <c r="AJ33" s="195" t="s">
        <v>662</v>
      </c>
      <c r="AK33" s="280"/>
      <c r="AL33" s="280"/>
      <c r="AM33" s="195"/>
      <c r="AN33" s="195"/>
      <c r="AO33" s="251"/>
      <c r="AP33" s="195"/>
      <c r="AQ33" s="195"/>
      <c r="AR33" s="195"/>
      <c r="AS33" s="294"/>
    </row>
    <row r="34" spans="1:45" s="1" customFormat="1" ht="62.25" customHeight="1">
      <c r="A34" s="195" t="s">
        <v>189</v>
      </c>
      <c r="B34" s="195" t="s">
        <v>663</v>
      </c>
      <c r="C34" s="195" t="s">
        <v>191</v>
      </c>
      <c r="D34" s="195" t="s">
        <v>192</v>
      </c>
      <c r="E34" s="279" t="s">
        <v>664</v>
      </c>
      <c r="F34" s="279" t="s">
        <v>665</v>
      </c>
      <c r="G34" s="279" t="s">
        <v>666</v>
      </c>
      <c r="H34" s="222" t="s">
        <v>509</v>
      </c>
      <c r="I34" s="279" t="s">
        <v>510</v>
      </c>
      <c r="J34" s="195" t="s">
        <v>535</v>
      </c>
      <c r="K34" s="284">
        <v>0.6</v>
      </c>
      <c r="L34" s="195" t="s">
        <v>512</v>
      </c>
      <c r="M34" s="284">
        <v>0.8</v>
      </c>
      <c r="N34" s="222" t="s">
        <v>520</v>
      </c>
      <c r="O34" s="282">
        <v>0.48</v>
      </c>
      <c r="P34" s="287" t="s">
        <v>667</v>
      </c>
      <c r="Q34" s="251" t="s">
        <v>668</v>
      </c>
      <c r="R34" s="251" t="s">
        <v>669</v>
      </c>
      <c r="S34" s="195" t="s">
        <v>94</v>
      </c>
      <c r="T34" s="195" t="s">
        <v>95</v>
      </c>
      <c r="U34" s="282">
        <v>0.25</v>
      </c>
      <c r="V34" s="282">
        <v>0.15</v>
      </c>
      <c r="W34" s="222" t="s">
        <v>516</v>
      </c>
      <c r="X34" s="222" t="s">
        <v>517</v>
      </c>
      <c r="Y34" s="222" t="s">
        <v>518</v>
      </c>
      <c r="Z34" s="281">
        <v>0.36</v>
      </c>
      <c r="AA34" s="222" t="s">
        <v>519</v>
      </c>
      <c r="AB34" s="281">
        <v>0.2</v>
      </c>
      <c r="AC34" s="195" t="s">
        <v>536</v>
      </c>
      <c r="AD34" s="281">
        <v>0.6</v>
      </c>
      <c r="AE34" s="222" t="s">
        <v>132</v>
      </c>
      <c r="AF34" s="222" t="s">
        <v>99</v>
      </c>
      <c r="AG34" s="195" t="s">
        <v>96</v>
      </c>
      <c r="AH34" s="195" t="s">
        <v>670</v>
      </c>
      <c r="AI34" s="195" t="s">
        <v>96</v>
      </c>
      <c r="AJ34" s="195" t="s">
        <v>671</v>
      </c>
      <c r="AK34" s="280"/>
      <c r="AL34" s="280"/>
      <c r="AM34" s="195"/>
      <c r="AN34" s="195"/>
      <c r="AO34" s="251"/>
      <c r="AP34" s="195"/>
      <c r="AQ34" s="195"/>
      <c r="AR34" s="195"/>
      <c r="AS34" s="294"/>
    </row>
    <row r="35" spans="1:45" s="1" customFormat="1" ht="54.75" customHeight="1">
      <c r="A35" s="195" t="s">
        <v>189</v>
      </c>
      <c r="B35" s="195" t="s">
        <v>672</v>
      </c>
      <c r="C35" s="195" t="s">
        <v>191</v>
      </c>
      <c r="D35" s="195" t="s">
        <v>192</v>
      </c>
      <c r="E35" s="279" t="s">
        <v>673</v>
      </c>
      <c r="F35" s="279" t="s">
        <v>674</v>
      </c>
      <c r="G35" s="279" t="s">
        <v>675</v>
      </c>
      <c r="H35" s="222" t="s">
        <v>509</v>
      </c>
      <c r="I35" s="279" t="s">
        <v>510</v>
      </c>
      <c r="J35" s="195" t="s">
        <v>535</v>
      </c>
      <c r="K35" s="281">
        <v>0.6</v>
      </c>
      <c r="L35" s="195" t="s">
        <v>512</v>
      </c>
      <c r="M35" s="281">
        <v>0.8</v>
      </c>
      <c r="N35" s="222" t="s">
        <v>520</v>
      </c>
      <c r="O35" s="282">
        <v>0.48</v>
      </c>
      <c r="P35" s="289" t="s">
        <v>676</v>
      </c>
      <c r="Q35" s="251" t="s">
        <v>668</v>
      </c>
      <c r="R35" s="195" t="s">
        <v>677</v>
      </c>
      <c r="S35" s="195" t="s">
        <v>94</v>
      </c>
      <c r="T35" s="195" t="s">
        <v>95</v>
      </c>
      <c r="U35" s="282">
        <v>0.25</v>
      </c>
      <c r="V35" s="282">
        <v>0.15</v>
      </c>
      <c r="W35" s="222" t="s">
        <v>540</v>
      </c>
      <c r="X35" s="222" t="s">
        <v>517</v>
      </c>
      <c r="Y35" s="222" t="s">
        <v>518</v>
      </c>
      <c r="Z35" s="281">
        <v>0.36</v>
      </c>
      <c r="AA35" s="222" t="s">
        <v>519</v>
      </c>
      <c r="AB35" s="281">
        <v>0.2</v>
      </c>
      <c r="AC35" s="195" t="s">
        <v>536</v>
      </c>
      <c r="AD35" s="281">
        <v>0.6</v>
      </c>
      <c r="AE35" s="222" t="s">
        <v>132</v>
      </c>
      <c r="AF35" s="222" t="s">
        <v>99</v>
      </c>
      <c r="AG35" s="195" t="s">
        <v>96</v>
      </c>
      <c r="AH35" s="195" t="s">
        <v>678</v>
      </c>
      <c r="AI35" s="195" t="s">
        <v>96</v>
      </c>
      <c r="AJ35" s="195" t="s">
        <v>679</v>
      </c>
      <c r="AK35" s="280"/>
      <c r="AL35" s="280"/>
      <c r="AM35" s="195"/>
      <c r="AN35" s="195"/>
      <c r="AO35" s="251"/>
      <c r="AP35" s="195"/>
      <c r="AQ35" s="195"/>
      <c r="AR35" s="195"/>
      <c r="AS35" s="294"/>
    </row>
    <row r="36" spans="1:45" s="1" customFormat="1" ht="54" customHeight="1">
      <c r="A36" s="195" t="s">
        <v>189</v>
      </c>
      <c r="B36" s="195" t="s">
        <v>680</v>
      </c>
      <c r="C36" s="195" t="s">
        <v>191</v>
      </c>
      <c r="D36" s="195" t="s">
        <v>192</v>
      </c>
      <c r="E36" s="279" t="s">
        <v>681</v>
      </c>
      <c r="F36" s="279" t="s">
        <v>682</v>
      </c>
      <c r="G36" s="279" t="s">
        <v>683</v>
      </c>
      <c r="H36" s="279" t="s">
        <v>509</v>
      </c>
      <c r="I36" s="279" t="s">
        <v>510</v>
      </c>
      <c r="J36" s="195" t="s">
        <v>511</v>
      </c>
      <c r="K36" s="281">
        <v>0.8</v>
      </c>
      <c r="L36" s="195" t="s">
        <v>512</v>
      </c>
      <c r="M36" s="281">
        <v>0.8</v>
      </c>
      <c r="N36" s="222" t="s">
        <v>114</v>
      </c>
      <c r="O36" s="282">
        <v>0.64</v>
      </c>
      <c r="P36" s="195" t="s">
        <v>684</v>
      </c>
      <c r="Q36" s="251" t="s">
        <v>154</v>
      </c>
      <c r="R36" s="195" t="s">
        <v>685</v>
      </c>
      <c r="S36" s="195" t="s">
        <v>94</v>
      </c>
      <c r="T36" s="195" t="s">
        <v>95</v>
      </c>
      <c r="U36" s="282">
        <v>0.25</v>
      </c>
      <c r="V36" s="282">
        <v>0.15</v>
      </c>
      <c r="W36" s="222" t="s">
        <v>540</v>
      </c>
      <c r="X36" s="222" t="s">
        <v>517</v>
      </c>
      <c r="Y36" s="222" t="s">
        <v>518</v>
      </c>
      <c r="Z36" s="281">
        <v>0.48</v>
      </c>
      <c r="AA36" s="222" t="s">
        <v>535</v>
      </c>
      <c r="AB36" s="281">
        <v>0.4</v>
      </c>
      <c r="AC36" s="195" t="s">
        <v>536</v>
      </c>
      <c r="AD36" s="281">
        <v>0.6</v>
      </c>
      <c r="AE36" s="222" t="s">
        <v>132</v>
      </c>
      <c r="AF36" s="222" t="s">
        <v>99</v>
      </c>
      <c r="AG36" s="195" t="s">
        <v>96</v>
      </c>
      <c r="AH36" s="195" t="s">
        <v>686</v>
      </c>
      <c r="AI36" s="195" t="s">
        <v>96</v>
      </c>
      <c r="AJ36" s="195" t="s">
        <v>687</v>
      </c>
      <c r="AK36" s="251"/>
      <c r="AL36" s="251"/>
      <c r="AM36" s="277"/>
      <c r="AN36" s="251"/>
      <c r="AO36" s="251"/>
      <c r="AP36" s="251"/>
      <c r="AQ36" s="251"/>
      <c r="AR36" s="251"/>
      <c r="AS36" s="294"/>
    </row>
    <row r="37" spans="1:45" s="1" customFormat="1" ht="78.75" customHeight="1">
      <c r="A37" s="279" t="s">
        <v>200</v>
      </c>
      <c r="B37" s="279" t="s">
        <v>688</v>
      </c>
      <c r="C37" s="195" t="s">
        <v>202</v>
      </c>
      <c r="D37" s="195" t="s">
        <v>203</v>
      </c>
      <c r="E37" s="279" t="s">
        <v>664</v>
      </c>
      <c r="F37" s="279" t="s">
        <v>665</v>
      </c>
      <c r="G37" s="279" t="s">
        <v>666</v>
      </c>
      <c r="H37" s="222" t="s">
        <v>509</v>
      </c>
      <c r="I37" s="279" t="s">
        <v>510</v>
      </c>
      <c r="J37" s="195" t="s">
        <v>535</v>
      </c>
      <c r="K37" s="284">
        <v>0.6</v>
      </c>
      <c r="L37" s="195" t="s">
        <v>512</v>
      </c>
      <c r="M37" s="284">
        <v>0.8</v>
      </c>
      <c r="N37" s="222" t="s">
        <v>520</v>
      </c>
      <c r="O37" s="282">
        <v>0.48</v>
      </c>
      <c r="P37" s="195" t="s">
        <v>689</v>
      </c>
      <c r="Q37" s="251" t="s">
        <v>668</v>
      </c>
      <c r="R37" s="251" t="s">
        <v>669</v>
      </c>
      <c r="S37" s="195" t="s">
        <v>94</v>
      </c>
      <c r="T37" s="195" t="s">
        <v>95</v>
      </c>
      <c r="U37" s="282">
        <v>0.25</v>
      </c>
      <c r="V37" s="282">
        <v>0.15</v>
      </c>
      <c r="W37" s="222" t="s">
        <v>516</v>
      </c>
      <c r="X37" s="222" t="s">
        <v>517</v>
      </c>
      <c r="Y37" s="222" t="s">
        <v>518</v>
      </c>
      <c r="Z37" s="281">
        <v>0.36</v>
      </c>
      <c r="AA37" s="222" t="s">
        <v>519</v>
      </c>
      <c r="AB37" s="281">
        <v>0.2</v>
      </c>
      <c r="AC37" s="195" t="s">
        <v>536</v>
      </c>
      <c r="AD37" s="281">
        <v>0.6</v>
      </c>
      <c r="AE37" s="222" t="s">
        <v>132</v>
      </c>
      <c r="AF37" s="222" t="s">
        <v>99</v>
      </c>
      <c r="AG37" s="195" t="s">
        <v>96</v>
      </c>
      <c r="AH37" s="195" t="s">
        <v>690</v>
      </c>
      <c r="AI37" s="195" t="s">
        <v>96</v>
      </c>
      <c r="AJ37" s="195" t="s">
        <v>691</v>
      </c>
      <c r="AK37" s="251"/>
      <c r="AL37" s="251"/>
      <c r="AM37" s="277"/>
      <c r="AN37" s="251"/>
      <c r="AO37" s="251"/>
      <c r="AP37" s="251"/>
      <c r="AQ37" s="251"/>
      <c r="AR37" s="251"/>
      <c r="AS37" s="294"/>
    </row>
    <row r="38" spans="1:45" s="1" customFormat="1" ht="62.25" customHeight="1">
      <c r="A38" s="279" t="s">
        <v>200</v>
      </c>
      <c r="B38" s="279" t="s">
        <v>692</v>
      </c>
      <c r="C38" s="195" t="s">
        <v>202</v>
      </c>
      <c r="D38" s="195" t="s">
        <v>203</v>
      </c>
      <c r="E38" s="279" t="s">
        <v>673</v>
      </c>
      <c r="F38" s="279" t="s">
        <v>674</v>
      </c>
      <c r="G38" s="279" t="s">
        <v>675</v>
      </c>
      <c r="H38" s="222" t="s">
        <v>509</v>
      </c>
      <c r="I38" s="279" t="s">
        <v>510</v>
      </c>
      <c r="J38" s="195" t="s">
        <v>535</v>
      </c>
      <c r="K38" s="281">
        <v>0.6</v>
      </c>
      <c r="L38" s="195" t="s">
        <v>512</v>
      </c>
      <c r="M38" s="281">
        <v>0.8</v>
      </c>
      <c r="N38" s="222" t="s">
        <v>520</v>
      </c>
      <c r="O38" s="282">
        <v>0.48</v>
      </c>
      <c r="P38" s="195" t="s">
        <v>693</v>
      </c>
      <c r="Q38" s="251" t="s">
        <v>668</v>
      </c>
      <c r="R38" s="195" t="s">
        <v>677</v>
      </c>
      <c r="S38" s="195" t="s">
        <v>94</v>
      </c>
      <c r="T38" s="195" t="s">
        <v>95</v>
      </c>
      <c r="U38" s="282">
        <v>0.25</v>
      </c>
      <c r="V38" s="282">
        <v>0.15</v>
      </c>
      <c r="W38" s="222" t="s">
        <v>540</v>
      </c>
      <c r="X38" s="222" t="s">
        <v>517</v>
      </c>
      <c r="Y38" s="222" t="s">
        <v>518</v>
      </c>
      <c r="Z38" s="281">
        <v>0.36</v>
      </c>
      <c r="AA38" s="222" t="s">
        <v>519</v>
      </c>
      <c r="AB38" s="281">
        <v>0.2</v>
      </c>
      <c r="AC38" s="195" t="s">
        <v>536</v>
      </c>
      <c r="AD38" s="281">
        <v>0.6</v>
      </c>
      <c r="AE38" s="222" t="s">
        <v>132</v>
      </c>
      <c r="AF38" s="222" t="s">
        <v>99</v>
      </c>
      <c r="AG38" s="251" t="s">
        <v>96</v>
      </c>
      <c r="AH38" s="195" t="s">
        <v>694</v>
      </c>
      <c r="AI38" s="195" t="s">
        <v>96</v>
      </c>
      <c r="AJ38" s="195" t="s">
        <v>695</v>
      </c>
      <c r="AK38" s="195"/>
      <c r="AL38" s="195"/>
      <c r="AM38" s="195"/>
      <c r="AN38" s="195"/>
      <c r="AO38" s="251"/>
      <c r="AP38" s="251"/>
      <c r="AQ38" s="251"/>
      <c r="AR38" s="251"/>
      <c r="AS38" s="294"/>
    </row>
    <row r="39" spans="1:45" s="1" customFormat="1" ht="33" customHeight="1">
      <c r="A39" s="279" t="s">
        <v>200</v>
      </c>
      <c r="B39" s="279" t="s">
        <v>696</v>
      </c>
      <c r="C39" s="195" t="s">
        <v>202</v>
      </c>
      <c r="D39" s="195" t="s">
        <v>203</v>
      </c>
      <c r="E39" s="279" t="s">
        <v>681</v>
      </c>
      <c r="F39" s="279" t="s">
        <v>682</v>
      </c>
      <c r="G39" s="279" t="s">
        <v>683</v>
      </c>
      <c r="H39" s="279" t="s">
        <v>509</v>
      </c>
      <c r="I39" s="279" t="s">
        <v>510</v>
      </c>
      <c r="J39" s="195" t="s">
        <v>511</v>
      </c>
      <c r="K39" s="281">
        <v>0.8</v>
      </c>
      <c r="L39" s="195" t="s">
        <v>512</v>
      </c>
      <c r="M39" s="281">
        <v>0.8</v>
      </c>
      <c r="N39" s="222" t="s">
        <v>114</v>
      </c>
      <c r="O39" s="282">
        <v>0.64</v>
      </c>
      <c r="P39" s="195" t="s">
        <v>697</v>
      </c>
      <c r="Q39" s="251" t="s">
        <v>154</v>
      </c>
      <c r="R39" s="195" t="s">
        <v>685</v>
      </c>
      <c r="S39" s="195" t="s">
        <v>94</v>
      </c>
      <c r="T39" s="195" t="s">
        <v>95</v>
      </c>
      <c r="U39" s="282">
        <v>0.25</v>
      </c>
      <c r="V39" s="282">
        <v>0.15</v>
      </c>
      <c r="W39" s="222" t="s">
        <v>540</v>
      </c>
      <c r="X39" s="222" t="s">
        <v>517</v>
      </c>
      <c r="Y39" s="222" t="s">
        <v>518</v>
      </c>
      <c r="Z39" s="281">
        <v>0.48</v>
      </c>
      <c r="AA39" s="222" t="s">
        <v>535</v>
      </c>
      <c r="AB39" s="281">
        <v>0.4</v>
      </c>
      <c r="AC39" s="195" t="s">
        <v>536</v>
      </c>
      <c r="AD39" s="281">
        <v>0.6</v>
      </c>
      <c r="AE39" s="222" t="s">
        <v>132</v>
      </c>
      <c r="AF39" s="222" t="s">
        <v>99</v>
      </c>
      <c r="AG39" s="251" t="s">
        <v>96</v>
      </c>
      <c r="AH39" s="195" t="s">
        <v>698</v>
      </c>
      <c r="AI39" s="195" t="s">
        <v>96</v>
      </c>
      <c r="AJ39" s="195" t="s">
        <v>699</v>
      </c>
      <c r="AK39" s="195"/>
      <c r="AL39" s="195"/>
      <c r="AM39" s="195"/>
      <c r="AN39" s="195"/>
      <c r="AO39" s="251"/>
      <c r="AP39" s="251"/>
      <c r="AQ39" s="251"/>
      <c r="AR39" s="251"/>
      <c r="AS39" s="294"/>
    </row>
    <row r="40" spans="1:45" s="1" customFormat="1" ht="49.5" customHeight="1">
      <c r="A40" s="195" t="s">
        <v>208</v>
      </c>
      <c r="B40" s="195" t="s">
        <v>700</v>
      </c>
      <c r="C40" s="195" t="s">
        <v>210</v>
      </c>
      <c r="D40" s="195" t="s">
        <v>701</v>
      </c>
      <c r="E40" s="195" t="s">
        <v>702</v>
      </c>
      <c r="F40" s="195" t="s">
        <v>703</v>
      </c>
      <c r="G40" s="195" t="s">
        <v>704</v>
      </c>
      <c r="H40" s="251" t="s">
        <v>509</v>
      </c>
      <c r="I40" s="195" t="s">
        <v>705</v>
      </c>
      <c r="J40" s="195" t="s">
        <v>535</v>
      </c>
      <c r="K40" s="281">
        <v>0.6</v>
      </c>
      <c r="L40" s="195" t="s">
        <v>512</v>
      </c>
      <c r="M40" s="281">
        <v>0.8</v>
      </c>
      <c r="N40" s="222" t="s">
        <v>706</v>
      </c>
      <c r="O40" s="282">
        <v>0.48</v>
      </c>
      <c r="P40" s="195" t="s">
        <v>707</v>
      </c>
      <c r="Q40" s="251" t="s">
        <v>301</v>
      </c>
      <c r="R40" s="195" t="s">
        <v>708</v>
      </c>
      <c r="S40" s="195" t="s">
        <v>94</v>
      </c>
      <c r="T40" s="195" t="s">
        <v>95</v>
      </c>
      <c r="U40" s="282">
        <v>0.25</v>
      </c>
      <c r="V40" s="282">
        <v>0.15</v>
      </c>
      <c r="W40" s="195" t="s">
        <v>540</v>
      </c>
      <c r="X40" s="195" t="s">
        <v>517</v>
      </c>
      <c r="Y40" s="195" t="s">
        <v>518</v>
      </c>
      <c r="Z40" s="281">
        <v>0.36</v>
      </c>
      <c r="AA40" s="251" t="s">
        <v>519</v>
      </c>
      <c r="AB40" s="281">
        <v>0.2</v>
      </c>
      <c r="AC40" s="195" t="s">
        <v>620</v>
      </c>
      <c r="AD40" s="281">
        <v>1</v>
      </c>
      <c r="AE40" s="222" t="s">
        <v>114</v>
      </c>
      <c r="AF40" s="251" t="s">
        <v>99</v>
      </c>
      <c r="AG40" s="251" t="s">
        <v>96</v>
      </c>
      <c r="AH40" s="195" t="s">
        <v>222</v>
      </c>
      <c r="AI40" s="195" t="s">
        <v>96</v>
      </c>
      <c r="AJ40" s="195" t="s">
        <v>223</v>
      </c>
      <c r="AK40" s="195"/>
      <c r="AL40" s="195"/>
      <c r="AM40" s="195"/>
      <c r="AN40" s="195"/>
      <c r="AO40" s="251"/>
      <c r="AP40" s="251"/>
      <c r="AQ40" s="251"/>
      <c r="AR40" s="251"/>
      <c r="AS40" s="294"/>
    </row>
    <row r="41" spans="1:45" s="1" customFormat="1" ht="44.25" customHeight="1">
      <c r="A41" s="279" t="s">
        <v>208</v>
      </c>
      <c r="B41" s="279" t="s">
        <v>709</v>
      </c>
      <c r="C41" s="279" t="s">
        <v>210</v>
      </c>
      <c r="D41" s="279" t="s">
        <v>701</v>
      </c>
      <c r="E41" s="279" t="s">
        <v>710</v>
      </c>
      <c r="F41" s="195" t="s">
        <v>711</v>
      </c>
      <c r="G41" s="195" t="s">
        <v>712</v>
      </c>
      <c r="H41" s="222" t="s">
        <v>509</v>
      </c>
      <c r="I41" s="279" t="s">
        <v>705</v>
      </c>
      <c r="J41" s="251" t="s">
        <v>511</v>
      </c>
      <c r="K41" s="281">
        <v>0.8</v>
      </c>
      <c r="L41" s="251" t="s">
        <v>512</v>
      </c>
      <c r="M41" s="281">
        <v>0.8</v>
      </c>
      <c r="N41" s="222" t="s">
        <v>706</v>
      </c>
      <c r="O41" s="282">
        <v>0.64</v>
      </c>
      <c r="P41" s="195" t="s">
        <v>713</v>
      </c>
      <c r="Q41" s="279" t="s">
        <v>100</v>
      </c>
      <c r="R41" s="279" t="s">
        <v>714</v>
      </c>
      <c r="S41" s="251" t="s">
        <v>94</v>
      </c>
      <c r="T41" s="251" t="s">
        <v>95</v>
      </c>
      <c r="U41" s="282">
        <v>0.25</v>
      </c>
      <c r="V41" s="282">
        <v>0.15</v>
      </c>
      <c r="W41" s="251" t="s">
        <v>715</v>
      </c>
      <c r="X41" s="251" t="s">
        <v>517</v>
      </c>
      <c r="Y41" s="251" t="s">
        <v>518</v>
      </c>
      <c r="Z41" s="281">
        <v>0.36</v>
      </c>
      <c r="AA41" s="222" t="s">
        <v>519</v>
      </c>
      <c r="AB41" s="281">
        <v>0.2</v>
      </c>
      <c r="AC41" s="251" t="s">
        <v>536</v>
      </c>
      <c r="AD41" s="281">
        <v>0.6</v>
      </c>
      <c r="AE41" s="222" t="s">
        <v>536</v>
      </c>
      <c r="AF41" s="251" t="s">
        <v>99</v>
      </c>
      <c r="AG41" s="195" t="s">
        <v>96</v>
      </c>
      <c r="AH41" s="278" t="s">
        <v>716</v>
      </c>
      <c r="AI41" s="195" t="s">
        <v>96</v>
      </c>
      <c r="AJ41" s="195" t="s">
        <v>717</v>
      </c>
      <c r="AK41" s="280"/>
      <c r="AL41" s="195"/>
      <c r="AM41" s="278"/>
      <c r="AN41" s="251"/>
      <c r="AO41" s="251"/>
      <c r="AP41" s="278"/>
      <c r="AQ41" s="278"/>
      <c r="AR41" s="278"/>
      <c r="AS41" s="294"/>
    </row>
    <row r="42" spans="1:45" s="1" customFormat="1" ht="54.75" customHeight="1">
      <c r="A42" s="279" t="s">
        <v>208</v>
      </c>
      <c r="B42" s="195" t="s">
        <v>718</v>
      </c>
      <c r="C42" s="195" t="s">
        <v>210</v>
      </c>
      <c r="D42" s="195" t="s">
        <v>701</v>
      </c>
      <c r="E42" s="195" t="s">
        <v>719</v>
      </c>
      <c r="F42" s="195" t="s">
        <v>720</v>
      </c>
      <c r="G42" s="195" t="s">
        <v>721</v>
      </c>
      <c r="H42" s="251" t="s">
        <v>722</v>
      </c>
      <c r="I42" s="279" t="s">
        <v>705</v>
      </c>
      <c r="J42" s="251" t="s">
        <v>511</v>
      </c>
      <c r="K42" s="284">
        <v>0.8</v>
      </c>
      <c r="L42" s="251" t="s">
        <v>620</v>
      </c>
      <c r="M42" s="281">
        <v>1</v>
      </c>
      <c r="N42" s="222" t="s">
        <v>723</v>
      </c>
      <c r="O42" s="282">
        <v>0.8</v>
      </c>
      <c r="P42" s="195" t="s">
        <v>724</v>
      </c>
      <c r="Q42" s="279" t="s">
        <v>100</v>
      </c>
      <c r="R42" s="195" t="s">
        <v>725</v>
      </c>
      <c r="S42" s="251" t="s">
        <v>94</v>
      </c>
      <c r="T42" s="251" t="s">
        <v>95</v>
      </c>
      <c r="U42" s="282">
        <v>0.25</v>
      </c>
      <c r="V42" s="282">
        <v>0.15</v>
      </c>
      <c r="W42" s="251" t="s">
        <v>540</v>
      </c>
      <c r="X42" s="251" t="s">
        <v>517</v>
      </c>
      <c r="Y42" s="251" t="s">
        <v>518</v>
      </c>
      <c r="Z42" s="281">
        <v>0.48</v>
      </c>
      <c r="AA42" s="222" t="s">
        <v>535</v>
      </c>
      <c r="AB42" s="281">
        <v>0.4</v>
      </c>
      <c r="AC42" s="251" t="s">
        <v>536</v>
      </c>
      <c r="AD42" s="281">
        <v>0.6</v>
      </c>
      <c r="AE42" s="222" t="s">
        <v>536</v>
      </c>
      <c r="AF42" s="251" t="s">
        <v>99</v>
      </c>
      <c r="AG42" s="195" t="s">
        <v>96</v>
      </c>
      <c r="AH42" s="195" t="s">
        <v>726</v>
      </c>
      <c r="AI42" s="195" t="s">
        <v>96</v>
      </c>
      <c r="AJ42" s="195" t="s">
        <v>727</v>
      </c>
      <c r="AK42" s="280"/>
      <c r="AL42" s="195"/>
      <c r="AM42" s="278"/>
      <c r="AN42" s="251"/>
      <c r="AO42" s="251"/>
      <c r="AP42" s="278"/>
      <c r="AQ42" s="278"/>
      <c r="AR42" s="278"/>
      <c r="AS42" s="294"/>
    </row>
    <row r="43" spans="1:45" s="1" customFormat="1" ht="92.25" customHeight="1">
      <c r="A43" s="279" t="s">
        <v>224</v>
      </c>
      <c r="B43" s="279" t="s">
        <v>728</v>
      </c>
      <c r="C43" s="279" t="s">
        <v>729</v>
      </c>
      <c r="D43" s="279" t="s">
        <v>227</v>
      </c>
      <c r="E43" s="279" t="s">
        <v>730</v>
      </c>
      <c r="F43" s="195" t="s">
        <v>731</v>
      </c>
      <c r="G43" s="279" t="s">
        <v>732</v>
      </c>
      <c r="H43" s="222" t="s">
        <v>509</v>
      </c>
      <c r="I43" s="279" t="s">
        <v>510</v>
      </c>
      <c r="J43" s="251" t="s">
        <v>511</v>
      </c>
      <c r="K43" s="281">
        <v>0.8</v>
      </c>
      <c r="L43" s="251" t="s">
        <v>512</v>
      </c>
      <c r="M43" s="281">
        <v>0.8</v>
      </c>
      <c r="N43" s="222" t="s">
        <v>114</v>
      </c>
      <c r="O43" s="282">
        <v>0.64</v>
      </c>
      <c r="P43" s="195" t="s">
        <v>733</v>
      </c>
      <c r="Q43" s="251" t="s">
        <v>734</v>
      </c>
      <c r="R43" s="290" t="s">
        <v>735</v>
      </c>
      <c r="S43" s="251" t="s">
        <v>94</v>
      </c>
      <c r="T43" s="251" t="s">
        <v>95</v>
      </c>
      <c r="U43" s="282">
        <v>0.25</v>
      </c>
      <c r="V43" s="282">
        <v>0.15</v>
      </c>
      <c r="W43" s="195" t="s">
        <v>540</v>
      </c>
      <c r="X43" s="195" t="s">
        <v>517</v>
      </c>
      <c r="Y43" s="195" t="s">
        <v>518</v>
      </c>
      <c r="Z43" s="281">
        <v>0.48</v>
      </c>
      <c r="AA43" s="222" t="s">
        <v>535</v>
      </c>
      <c r="AB43" s="281">
        <v>0.4</v>
      </c>
      <c r="AC43" s="251" t="s">
        <v>536</v>
      </c>
      <c r="AD43" s="281">
        <v>0.6</v>
      </c>
      <c r="AE43" s="222" t="s">
        <v>132</v>
      </c>
      <c r="AF43" s="251" t="s">
        <v>99</v>
      </c>
      <c r="AG43" s="195" t="s">
        <v>96</v>
      </c>
      <c r="AH43" s="195" t="s">
        <v>736</v>
      </c>
      <c r="AI43" s="195" t="s">
        <v>96</v>
      </c>
      <c r="AJ43" s="195" t="s">
        <v>737</v>
      </c>
      <c r="AK43" s="195"/>
      <c r="AL43" s="195"/>
      <c r="AM43" s="195"/>
      <c r="AN43" s="195"/>
      <c r="AO43" s="251"/>
      <c r="AP43" s="278"/>
      <c r="AQ43" s="278"/>
      <c r="AR43" s="278"/>
      <c r="AS43" s="294"/>
    </row>
    <row r="44" spans="1:45" s="1" customFormat="1" ht="62.25" customHeight="1">
      <c r="A44" s="279" t="s">
        <v>224</v>
      </c>
      <c r="B44" s="279" t="s">
        <v>738</v>
      </c>
      <c r="C44" s="279" t="s">
        <v>729</v>
      </c>
      <c r="D44" s="279" t="s">
        <v>227</v>
      </c>
      <c r="E44" s="279" t="s">
        <v>739</v>
      </c>
      <c r="F44" s="195" t="s">
        <v>731</v>
      </c>
      <c r="G44" s="279" t="s">
        <v>740</v>
      </c>
      <c r="H44" s="222" t="s">
        <v>509</v>
      </c>
      <c r="I44" s="279" t="s">
        <v>510</v>
      </c>
      <c r="J44" s="195" t="s">
        <v>535</v>
      </c>
      <c r="K44" s="284">
        <v>0.6</v>
      </c>
      <c r="L44" s="195" t="s">
        <v>536</v>
      </c>
      <c r="M44" s="284">
        <v>0.6</v>
      </c>
      <c r="N44" s="222" t="s">
        <v>132</v>
      </c>
      <c r="O44" s="282">
        <v>0.36</v>
      </c>
      <c r="P44" s="195" t="s">
        <v>741</v>
      </c>
      <c r="Q44" s="251" t="s">
        <v>742</v>
      </c>
      <c r="R44" s="290" t="s">
        <v>743</v>
      </c>
      <c r="S44" s="195" t="s">
        <v>94</v>
      </c>
      <c r="T44" s="195" t="s">
        <v>95</v>
      </c>
      <c r="U44" s="282">
        <v>0.25</v>
      </c>
      <c r="V44" s="282">
        <v>0.15</v>
      </c>
      <c r="W44" s="195" t="s">
        <v>516</v>
      </c>
      <c r="X44" s="195" t="s">
        <v>517</v>
      </c>
      <c r="Y44" s="195" t="s">
        <v>518</v>
      </c>
      <c r="Z44" s="281">
        <v>0.36</v>
      </c>
      <c r="AA44" s="222" t="s">
        <v>519</v>
      </c>
      <c r="AB44" s="281">
        <v>0.2</v>
      </c>
      <c r="AC44" s="195" t="s">
        <v>541</v>
      </c>
      <c r="AD44" s="281">
        <v>0.4</v>
      </c>
      <c r="AE44" s="222" t="s">
        <v>542</v>
      </c>
      <c r="AF44" s="251" t="s">
        <v>99</v>
      </c>
      <c r="AG44" s="195" t="s">
        <v>96</v>
      </c>
      <c r="AH44" s="195" t="s">
        <v>744</v>
      </c>
      <c r="AI44" s="195" t="s">
        <v>96</v>
      </c>
      <c r="AJ44" s="195" t="s">
        <v>745</v>
      </c>
      <c r="AK44" s="280"/>
      <c r="AL44" s="280"/>
      <c r="AM44" s="280"/>
      <c r="AN44" s="195"/>
      <c r="AO44" s="251"/>
      <c r="AP44" s="278"/>
      <c r="AQ44" s="278"/>
      <c r="AR44" s="278"/>
      <c r="AS44" s="294"/>
    </row>
    <row r="45" spans="1:45" s="1" customFormat="1" ht="77.25" customHeight="1">
      <c r="A45" s="279" t="s">
        <v>224</v>
      </c>
      <c r="B45" s="279" t="s">
        <v>746</v>
      </c>
      <c r="C45" s="279" t="s">
        <v>729</v>
      </c>
      <c r="D45" s="279" t="s">
        <v>227</v>
      </c>
      <c r="E45" s="279" t="s">
        <v>747</v>
      </c>
      <c r="F45" s="195" t="s">
        <v>748</v>
      </c>
      <c r="G45" s="279" t="s">
        <v>749</v>
      </c>
      <c r="H45" s="222" t="s">
        <v>509</v>
      </c>
      <c r="I45" s="279" t="s">
        <v>510</v>
      </c>
      <c r="J45" s="195" t="s">
        <v>535</v>
      </c>
      <c r="K45" s="284">
        <v>0.6</v>
      </c>
      <c r="L45" s="195" t="s">
        <v>536</v>
      </c>
      <c r="M45" s="284">
        <v>0.6</v>
      </c>
      <c r="N45" s="222" t="s">
        <v>132</v>
      </c>
      <c r="O45" s="282">
        <v>0.36</v>
      </c>
      <c r="P45" s="195" t="s">
        <v>750</v>
      </c>
      <c r="Q45" s="251" t="s">
        <v>751</v>
      </c>
      <c r="R45" s="290" t="s">
        <v>752</v>
      </c>
      <c r="S45" s="195" t="s">
        <v>94</v>
      </c>
      <c r="T45" s="195" t="s">
        <v>95</v>
      </c>
      <c r="U45" s="282">
        <v>0.25</v>
      </c>
      <c r="V45" s="282">
        <v>0.15</v>
      </c>
      <c r="W45" s="195" t="s">
        <v>516</v>
      </c>
      <c r="X45" s="195" t="s">
        <v>517</v>
      </c>
      <c r="Y45" s="195" t="s">
        <v>518</v>
      </c>
      <c r="Z45" s="281">
        <v>0.36</v>
      </c>
      <c r="AA45" s="222" t="s">
        <v>519</v>
      </c>
      <c r="AB45" s="281">
        <v>0.2</v>
      </c>
      <c r="AC45" s="195" t="s">
        <v>541</v>
      </c>
      <c r="AD45" s="281">
        <v>0.4</v>
      </c>
      <c r="AE45" s="222" t="s">
        <v>542</v>
      </c>
      <c r="AF45" s="251" t="s">
        <v>99</v>
      </c>
      <c r="AG45" s="195" t="s">
        <v>96</v>
      </c>
      <c r="AH45" s="279" t="s">
        <v>753</v>
      </c>
      <c r="AI45" s="195" t="s">
        <v>96</v>
      </c>
      <c r="AJ45" s="279" t="s">
        <v>754</v>
      </c>
      <c r="AK45" s="280"/>
      <c r="AL45" s="280"/>
      <c r="AM45" s="280"/>
      <c r="AN45" s="195"/>
      <c r="AO45" s="251"/>
      <c r="AP45" s="278"/>
      <c r="AQ45" s="278"/>
      <c r="AR45" s="278"/>
      <c r="AS45" s="294"/>
    </row>
    <row r="46" spans="1:45" s="1" customFormat="1" ht="69.75" customHeight="1">
      <c r="A46" s="279" t="s">
        <v>224</v>
      </c>
      <c r="B46" s="279" t="s">
        <v>755</v>
      </c>
      <c r="C46" s="386" t="s">
        <v>729</v>
      </c>
      <c r="D46" s="386" t="s">
        <v>227</v>
      </c>
      <c r="E46" s="386" t="s">
        <v>756</v>
      </c>
      <c r="F46" s="387" t="s">
        <v>757</v>
      </c>
      <c r="G46" s="386" t="s">
        <v>758</v>
      </c>
      <c r="H46" s="222" t="s">
        <v>509</v>
      </c>
      <c r="I46" s="388" t="s">
        <v>510</v>
      </c>
      <c r="J46" s="185" t="s">
        <v>535</v>
      </c>
      <c r="K46" s="381">
        <v>0.6</v>
      </c>
      <c r="L46" s="389" t="s">
        <v>536</v>
      </c>
      <c r="M46" s="381">
        <v>0.6</v>
      </c>
      <c r="N46" s="185" t="s">
        <v>536</v>
      </c>
      <c r="O46" s="282">
        <v>0.36</v>
      </c>
      <c r="P46" s="390" t="s">
        <v>750</v>
      </c>
      <c r="Q46" s="391" t="s">
        <v>751</v>
      </c>
      <c r="R46" s="392" t="s">
        <v>752</v>
      </c>
      <c r="S46" s="185" t="s">
        <v>94</v>
      </c>
      <c r="T46" s="185" t="s">
        <v>95</v>
      </c>
      <c r="U46" s="206">
        <v>0.25</v>
      </c>
      <c r="V46" s="206">
        <v>0.15</v>
      </c>
      <c r="W46" s="185" t="s">
        <v>516</v>
      </c>
      <c r="X46" s="185" t="s">
        <v>517</v>
      </c>
      <c r="Y46" s="185" t="s">
        <v>518</v>
      </c>
      <c r="Z46" s="205">
        <v>0.36</v>
      </c>
      <c r="AA46" s="382" t="s">
        <v>519</v>
      </c>
      <c r="AB46" s="205">
        <v>0.2</v>
      </c>
      <c r="AC46" s="185" t="s">
        <v>541</v>
      </c>
      <c r="AD46" s="205">
        <v>0.4</v>
      </c>
      <c r="AE46" s="382" t="s">
        <v>542</v>
      </c>
      <c r="AF46" s="384" t="s">
        <v>99</v>
      </c>
      <c r="AG46" s="101" t="s">
        <v>96</v>
      </c>
      <c r="AH46" s="279" t="s">
        <v>753</v>
      </c>
      <c r="AI46" s="195" t="s">
        <v>96</v>
      </c>
      <c r="AJ46" s="279" t="s">
        <v>759</v>
      </c>
      <c r="AK46" s="280"/>
      <c r="AL46" s="280"/>
      <c r="AM46" s="280"/>
      <c r="AN46" s="195"/>
      <c r="AO46" s="251"/>
      <c r="AP46" s="278"/>
      <c r="AQ46" s="278"/>
      <c r="AR46" s="278"/>
      <c r="AS46" s="294"/>
    </row>
    <row r="47" spans="1:45" s="302" customFormat="1" ht="60" customHeight="1">
      <c r="A47" s="304" t="s">
        <v>244</v>
      </c>
      <c r="B47" s="304" t="s">
        <v>760</v>
      </c>
      <c r="C47" s="305" t="s">
        <v>246</v>
      </c>
      <c r="D47" s="305" t="s">
        <v>247</v>
      </c>
      <c r="E47" s="305" t="s">
        <v>761</v>
      </c>
      <c r="F47" s="305" t="s">
        <v>762</v>
      </c>
      <c r="G47" s="305" t="s">
        <v>763</v>
      </c>
      <c r="H47" s="304" t="s">
        <v>509</v>
      </c>
      <c r="I47" s="305" t="s">
        <v>636</v>
      </c>
      <c r="J47" s="202" t="s">
        <v>535</v>
      </c>
      <c r="K47" s="306">
        <v>0.6</v>
      </c>
      <c r="L47" s="202" t="s">
        <v>512</v>
      </c>
      <c r="M47" s="306">
        <v>0.8</v>
      </c>
      <c r="N47" s="304" t="s">
        <v>520</v>
      </c>
      <c r="O47" s="307">
        <v>0.48</v>
      </c>
      <c r="P47" s="195" t="s">
        <v>764</v>
      </c>
      <c r="Q47" s="308" t="s">
        <v>765</v>
      </c>
      <c r="R47" s="195" t="s">
        <v>766</v>
      </c>
      <c r="S47" s="202" t="s">
        <v>94</v>
      </c>
      <c r="T47" s="202" t="s">
        <v>95</v>
      </c>
      <c r="U47" s="307">
        <v>0.25</v>
      </c>
      <c r="V47" s="307">
        <v>0.15</v>
      </c>
      <c r="W47" s="202" t="s">
        <v>540</v>
      </c>
      <c r="X47" s="202" t="s">
        <v>517</v>
      </c>
      <c r="Y47" s="202" t="s">
        <v>518</v>
      </c>
      <c r="Z47" s="309">
        <v>0.36</v>
      </c>
      <c r="AA47" s="304" t="s">
        <v>519</v>
      </c>
      <c r="AB47" s="309">
        <v>0.2</v>
      </c>
      <c r="AC47" s="202" t="s">
        <v>614</v>
      </c>
      <c r="AD47" s="309">
        <v>0.2</v>
      </c>
      <c r="AE47" s="304" t="s">
        <v>542</v>
      </c>
      <c r="AF47" s="255" t="s">
        <v>99</v>
      </c>
      <c r="AG47" s="310" t="s">
        <v>96</v>
      </c>
      <c r="AH47" s="195" t="s">
        <v>256</v>
      </c>
      <c r="AI47" s="195" t="s">
        <v>96</v>
      </c>
      <c r="AJ47" s="195" t="s">
        <v>767</v>
      </c>
      <c r="AK47" s="280"/>
      <c r="AL47" s="280"/>
      <c r="AM47" s="280"/>
      <c r="AN47" s="195"/>
      <c r="AO47" s="251"/>
      <c r="AP47" s="278"/>
      <c r="AQ47" s="278"/>
      <c r="AR47" s="278"/>
      <c r="AS47" s="301"/>
    </row>
    <row r="48" spans="1:45" s="1" customFormat="1" ht="86.25" customHeight="1">
      <c r="A48" s="305" t="s">
        <v>258</v>
      </c>
      <c r="B48" s="310" t="s">
        <v>768</v>
      </c>
      <c r="C48" s="311" t="s">
        <v>260</v>
      </c>
      <c r="D48" s="305" t="s">
        <v>261</v>
      </c>
      <c r="E48" s="305" t="s">
        <v>769</v>
      </c>
      <c r="F48" s="305" t="s">
        <v>770</v>
      </c>
      <c r="G48" s="305" t="s">
        <v>771</v>
      </c>
      <c r="H48" s="305" t="s">
        <v>722</v>
      </c>
      <c r="I48" s="305" t="s">
        <v>510</v>
      </c>
      <c r="J48" s="202" t="s">
        <v>511</v>
      </c>
      <c r="K48" s="306">
        <v>0.8</v>
      </c>
      <c r="L48" s="202" t="s">
        <v>512</v>
      </c>
      <c r="M48" s="306">
        <v>0.8</v>
      </c>
      <c r="N48" s="304" t="s">
        <v>114</v>
      </c>
      <c r="O48" s="307">
        <v>0.64</v>
      </c>
      <c r="P48" s="195" t="s">
        <v>772</v>
      </c>
      <c r="Q48" s="312" t="s">
        <v>773</v>
      </c>
      <c r="R48" s="313" t="s">
        <v>774</v>
      </c>
      <c r="S48" s="202" t="s">
        <v>94</v>
      </c>
      <c r="T48" s="202" t="s">
        <v>95</v>
      </c>
      <c r="U48" s="307">
        <v>0.25</v>
      </c>
      <c r="V48" s="307">
        <v>0.15</v>
      </c>
      <c r="W48" s="202" t="s">
        <v>540</v>
      </c>
      <c r="X48" s="202" t="s">
        <v>517</v>
      </c>
      <c r="Y48" s="202" t="s">
        <v>518</v>
      </c>
      <c r="Z48" s="309">
        <v>0.48</v>
      </c>
      <c r="AA48" s="304" t="s">
        <v>535</v>
      </c>
      <c r="AB48" s="309">
        <v>0.4</v>
      </c>
      <c r="AC48" s="202" t="s">
        <v>512</v>
      </c>
      <c r="AD48" s="309">
        <v>0.8</v>
      </c>
      <c r="AE48" s="304" t="s">
        <v>114</v>
      </c>
      <c r="AF48" s="255" t="s">
        <v>99</v>
      </c>
      <c r="AG48" s="310" t="s">
        <v>96</v>
      </c>
      <c r="AH48" s="195" t="s">
        <v>775</v>
      </c>
      <c r="AI48" s="195" t="s">
        <v>96</v>
      </c>
      <c r="AJ48" s="195" t="s">
        <v>776</v>
      </c>
      <c r="AK48" s="195"/>
      <c r="AL48" s="195"/>
      <c r="AM48" s="279"/>
      <c r="AN48" s="279"/>
      <c r="AO48" s="251"/>
      <c r="AP48" s="279"/>
      <c r="AQ48" s="279"/>
      <c r="AR48" s="279"/>
      <c r="AS48" s="294"/>
    </row>
    <row r="49" spans="1:45" s="1" customFormat="1" ht="66" customHeight="1">
      <c r="A49" s="305" t="s">
        <v>258</v>
      </c>
      <c r="B49" s="310" t="s">
        <v>777</v>
      </c>
      <c r="C49" s="311" t="s">
        <v>260</v>
      </c>
      <c r="D49" s="305" t="s">
        <v>261</v>
      </c>
      <c r="E49" s="314" t="s">
        <v>778</v>
      </c>
      <c r="F49" s="305" t="s">
        <v>779</v>
      </c>
      <c r="G49" s="315" t="s">
        <v>780</v>
      </c>
      <c r="H49" s="305" t="s">
        <v>722</v>
      </c>
      <c r="I49" s="305" t="s">
        <v>510</v>
      </c>
      <c r="J49" s="202" t="s">
        <v>535</v>
      </c>
      <c r="K49" s="309">
        <v>0.6</v>
      </c>
      <c r="L49" s="202" t="s">
        <v>536</v>
      </c>
      <c r="M49" s="309">
        <v>0.6</v>
      </c>
      <c r="N49" s="304" t="s">
        <v>132</v>
      </c>
      <c r="O49" s="307">
        <v>0.36</v>
      </c>
      <c r="P49" s="316" t="s">
        <v>781</v>
      </c>
      <c r="Q49" s="312" t="s">
        <v>773</v>
      </c>
      <c r="R49" s="313" t="s">
        <v>782</v>
      </c>
      <c r="S49" s="202" t="s">
        <v>94</v>
      </c>
      <c r="T49" s="202" t="s">
        <v>95</v>
      </c>
      <c r="U49" s="307">
        <v>0.25</v>
      </c>
      <c r="V49" s="307">
        <v>0.15</v>
      </c>
      <c r="W49" s="202" t="s">
        <v>516</v>
      </c>
      <c r="X49" s="202" t="s">
        <v>517</v>
      </c>
      <c r="Y49" s="202" t="s">
        <v>518</v>
      </c>
      <c r="Z49" s="309">
        <v>0.36</v>
      </c>
      <c r="AA49" s="304" t="s">
        <v>519</v>
      </c>
      <c r="AB49" s="309">
        <v>0.2</v>
      </c>
      <c r="AC49" s="202" t="s">
        <v>512</v>
      </c>
      <c r="AD49" s="309">
        <v>0.8</v>
      </c>
      <c r="AE49" s="304" t="s">
        <v>520</v>
      </c>
      <c r="AF49" s="255" t="s">
        <v>99</v>
      </c>
      <c r="AG49" s="310" t="s">
        <v>96</v>
      </c>
      <c r="AH49" s="317" t="s">
        <v>783</v>
      </c>
      <c r="AI49" s="195" t="s">
        <v>96</v>
      </c>
      <c r="AJ49" s="195" t="s">
        <v>784</v>
      </c>
      <c r="AK49" s="195"/>
      <c r="AL49" s="195"/>
      <c r="AM49" s="279"/>
      <c r="AN49" s="279"/>
      <c r="AO49" s="251"/>
      <c r="AP49" s="279"/>
      <c r="AQ49" s="279"/>
      <c r="AR49" s="279"/>
      <c r="AS49" s="294"/>
    </row>
    <row r="50" spans="1:45" s="1" customFormat="1" ht="68.25" customHeight="1">
      <c r="A50" s="305" t="s">
        <v>258</v>
      </c>
      <c r="B50" s="310" t="s">
        <v>785</v>
      </c>
      <c r="C50" s="311" t="s">
        <v>260</v>
      </c>
      <c r="D50" s="318" t="s">
        <v>261</v>
      </c>
      <c r="E50" s="319" t="s">
        <v>786</v>
      </c>
      <c r="F50" s="202" t="s">
        <v>787</v>
      </c>
      <c r="G50" s="315" t="s">
        <v>788</v>
      </c>
      <c r="H50" s="305" t="s">
        <v>509</v>
      </c>
      <c r="I50" s="305" t="s">
        <v>510</v>
      </c>
      <c r="J50" s="202" t="s">
        <v>535</v>
      </c>
      <c r="K50" s="309">
        <v>0.6</v>
      </c>
      <c r="L50" s="202" t="s">
        <v>512</v>
      </c>
      <c r="M50" s="309">
        <v>0.8</v>
      </c>
      <c r="N50" s="304" t="s">
        <v>520</v>
      </c>
      <c r="O50" s="307">
        <v>0.48</v>
      </c>
      <c r="P50" s="195" t="s">
        <v>789</v>
      </c>
      <c r="Q50" s="310" t="s">
        <v>790</v>
      </c>
      <c r="R50" s="195" t="s">
        <v>791</v>
      </c>
      <c r="S50" s="202" t="s">
        <v>94</v>
      </c>
      <c r="T50" s="202" t="s">
        <v>95</v>
      </c>
      <c r="U50" s="307">
        <v>0.25</v>
      </c>
      <c r="V50" s="307">
        <v>0.15</v>
      </c>
      <c r="W50" s="202" t="s">
        <v>516</v>
      </c>
      <c r="X50" s="202" t="s">
        <v>517</v>
      </c>
      <c r="Y50" s="202" t="s">
        <v>518</v>
      </c>
      <c r="Z50" s="309">
        <v>0.36</v>
      </c>
      <c r="AA50" s="304" t="s">
        <v>519</v>
      </c>
      <c r="AB50" s="309">
        <v>0.2</v>
      </c>
      <c r="AC50" s="202" t="s">
        <v>512</v>
      </c>
      <c r="AD50" s="309">
        <v>0.8</v>
      </c>
      <c r="AE50" s="304" t="s">
        <v>520</v>
      </c>
      <c r="AF50" s="255" t="s">
        <v>99</v>
      </c>
      <c r="AG50" s="310" t="s">
        <v>96</v>
      </c>
      <c r="AH50" s="195" t="s">
        <v>792</v>
      </c>
      <c r="AI50" s="195" t="s">
        <v>96</v>
      </c>
      <c r="AJ50" s="195" t="s">
        <v>793</v>
      </c>
      <c r="AK50" s="195"/>
      <c r="AL50" s="195"/>
      <c r="AM50" s="195"/>
      <c r="AN50" s="195"/>
      <c r="AO50" s="251"/>
      <c r="AP50" s="195"/>
      <c r="AQ50" s="195"/>
      <c r="AR50" s="195"/>
      <c r="AS50" s="294"/>
    </row>
    <row r="51" spans="1:45" s="1" customFormat="1" ht="64.5" customHeight="1">
      <c r="A51" s="187" t="s">
        <v>258</v>
      </c>
      <c r="B51" s="183" t="s">
        <v>794</v>
      </c>
      <c r="C51" s="204" t="s">
        <v>260</v>
      </c>
      <c r="D51" s="187" t="s">
        <v>261</v>
      </c>
      <c r="E51" s="377" t="s">
        <v>795</v>
      </c>
      <c r="F51" s="303" t="s">
        <v>796</v>
      </c>
      <c r="G51" s="378" t="s">
        <v>797</v>
      </c>
      <c r="H51" s="187" t="s">
        <v>509</v>
      </c>
      <c r="I51" s="187" t="s">
        <v>510</v>
      </c>
      <c r="J51" s="185" t="s">
        <v>535</v>
      </c>
      <c r="K51" s="205">
        <v>0.6</v>
      </c>
      <c r="L51" s="185" t="s">
        <v>536</v>
      </c>
      <c r="M51" s="205">
        <v>0.6</v>
      </c>
      <c r="N51" s="408" t="s">
        <v>132</v>
      </c>
      <c r="O51" s="206">
        <v>0.36</v>
      </c>
      <c r="P51" s="195" t="s">
        <v>798</v>
      </c>
      <c r="Q51" s="320" t="s">
        <v>773</v>
      </c>
      <c r="R51" s="321" t="s">
        <v>799</v>
      </c>
      <c r="S51" s="202" t="s">
        <v>94</v>
      </c>
      <c r="T51" s="202" t="s">
        <v>95</v>
      </c>
      <c r="U51" s="307">
        <v>0.25</v>
      </c>
      <c r="V51" s="307">
        <v>0.15</v>
      </c>
      <c r="W51" s="202" t="s">
        <v>540</v>
      </c>
      <c r="X51" s="202" t="s">
        <v>517</v>
      </c>
      <c r="Y51" s="202" t="s">
        <v>518</v>
      </c>
      <c r="Z51" s="309">
        <v>0.36</v>
      </c>
      <c r="AA51" s="304" t="s">
        <v>519</v>
      </c>
      <c r="AB51" s="309">
        <v>0.2</v>
      </c>
      <c r="AC51" s="202" t="s">
        <v>512</v>
      </c>
      <c r="AD51" s="309">
        <v>0.8</v>
      </c>
      <c r="AE51" s="304" t="s">
        <v>520</v>
      </c>
      <c r="AF51" s="255" t="s">
        <v>99</v>
      </c>
      <c r="AG51" s="310" t="s">
        <v>96</v>
      </c>
      <c r="AH51" s="317" t="s">
        <v>800</v>
      </c>
      <c r="AI51" s="195" t="s">
        <v>96</v>
      </c>
      <c r="AJ51" s="181" t="s">
        <v>801</v>
      </c>
      <c r="AK51" s="195"/>
      <c r="AL51" s="195"/>
      <c r="AM51" s="195"/>
      <c r="AN51" s="195"/>
      <c r="AO51" s="251"/>
      <c r="AP51" s="195"/>
      <c r="AQ51" s="195"/>
      <c r="AR51" s="195"/>
      <c r="AS51" s="294"/>
    </row>
    <row r="52" spans="1:45" s="1" customFormat="1" ht="79.5" customHeight="1">
      <c r="A52" s="305" t="s">
        <v>258</v>
      </c>
      <c r="B52" s="310" t="s">
        <v>802</v>
      </c>
      <c r="C52" s="311" t="s">
        <v>260</v>
      </c>
      <c r="D52" s="305" t="s">
        <v>261</v>
      </c>
      <c r="E52" s="315" t="s">
        <v>803</v>
      </c>
      <c r="F52" s="315" t="s">
        <v>804</v>
      </c>
      <c r="G52" s="315" t="s">
        <v>805</v>
      </c>
      <c r="H52" s="305" t="s">
        <v>509</v>
      </c>
      <c r="I52" s="305" t="s">
        <v>510</v>
      </c>
      <c r="J52" s="202" t="s">
        <v>535</v>
      </c>
      <c r="K52" s="309">
        <v>0.6</v>
      </c>
      <c r="L52" s="202" t="s">
        <v>512</v>
      </c>
      <c r="M52" s="309">
        <v>0.8</v>
      </c>
      <c r="N52" s="304" t="s">
        <v>520</v>
      </c>
      <c r="O52" s="307">
        <v>0.48</v>
      </c>
      <c r="P52" s="195" t="s">
        <v>806</v>
      </c>
      <c r="Q52" s="320" t="s">
        <v>807</v>
      </c>
      <c r="R52" s="195" t="s">
        <v>808</v>
      </c>
      <c r="S52" s="202" t="s">
        <v>94</v>
      </c>
      <c r="T52" s="202" t="s">
        <v>268</v>
      </c>
      <c r="U52" s="307">
        <v>0.15</v>
      </c>
      <c r="V52" s="307">
        <v>0.15</v>
      </c>
      <c r="W52" s="202" t="s">
        <v>540</v>
      </c>
      <c r="X52" s="202" t="s">
        <v>517</v>
      </c>
      <c r="Y52" s="202" t="s">
        <v>518</v>
      </c>
      <c r="Z52" s="309">
        <v>0.42</v>
      </c>
      <c r="AA52" s="304" t="s">
        <v>519</v>
      </c>
      <c r="AB52" s="309">
        <v>0.2</v>
      </c>
      <c r="AC52" s="202" t="s">
        <v>512</v>
      </c>
      <c r="AD52" s="309">
        <v>0.8</v>
      </c>
      <c r="AE52" s="304" t="s">
        <v>520</v>
      </c>
      <c r="AF52" s="255" t="s">
        <v>99</v>
      </c>
      <c r="AG52" s="310" t="s">
        <v>96</v>
      </c>
      <c r="AH52" s="195" t="s">
        <v>809</v>
      </c>
      <c r="AI52" s="195" t="s">
        <v>96</v>
      </c>
      <c r="AJ52" s="195" t="s">
        <v>810</v>
      </c>
      <c r="AK52" s="251"/>
      <c r="AL52" s="251"/>
      <c r="AM52" s="251"/>
      <c r="AN52" s="251"/>
      <c r="AO52" s="251"/>
      <c r="AP52" s="195"/>
      <c r="AQ52" s="251"/>
      <c r="AR52" s="251"/>
      <c r="AS52" s="294"/>
    </row>
    <row r="53" spans="1:45" s="1" customFormat="1" ht="114" customHeight="1">
      <c r="A53" s="305" t="s">
        <v>258</v>
      </c>
      <c r="B53" s="310" t="s">
        <v>811</v>
      </c>
      <c r="C53" s="311" t="s">
        <v>260</v>
      </c>
      <c r="D53" s="305" t="s">
        <v>261</v>
      </c>
      <c r="E53" s="315" t="s">
        <v>812</v>
      </c>
      <c r="F53" s="305" t="s">
        <v>813</v>
      </c>
      <c r="G53" s="322" t="s">
        <v>814</v>
      </c>
      <c r="H53" s="305" t="s">
        <v>509</v>
      </c>
      <c r="I53" s="305" t="s">
        <v>510</v>
      </c>
      <c r="J53" s="202" t="s">
        <v>511</v>
      </c>
      <c r="K53" s="309">
        <v>0.8</v>
      </c>
      <c r="L53" s="202" t="s">
        <v>512</v>
      </c>
      <c r="M53" s="309">
        <v>0.8</v>
      </c>
      <c r="N53" s="304" t="s">
        <v>114</v>
      </c>
      <c r="O53" s="307">
        <v>0.64</v>
      </c>
      <c r="P53" s="195" t="s">
        <v>815</v>
      </c>
      <c r="Q53" s="320" t="s">
        <v>807</v>
      </c>
      <c r="R53" s="195" t="s">
        <v>816</v>
      </c>
      <c r="S53" s="202" t="s">
        <v>94</v>
      </c>
      <c r="T53" s="202" t="s">
        <v>95</v>
      </c>
      <c r="U53" s="307">
        <v>0.25</v>
      </c>
      <c r="V53" s="307">
        <v>0.15</v>
      </c>
      <c r="W53" s="202" t="s">
        <v>540</v>
      </c>
      <c r="X53" s="202" t="s">
        <v>517</v>
      </c>
      <c r="Y53" s="202" t="s">
        <v>518</v>
      </c>
      <c r="Z53" s="309">
        <v>0.48</v>
      </c>
      <c r="AA53" s="304" t="s">
        <v>535</v>
      </c>
      <c r="AB53" s="309">
        <v>0.4</v>
      </c>
      <c r="AC53" s="202" t="s">
        <v>512</v>
      </c>
      <c r="AD53" s="309">
        <v>0.8</v>
      </c>
      <c r="AE53" s="304" t="s">
        <v>114</v>
      </c>
      <c r="AF53" s="255" t="s">
        <v>99</v>
      </c>
      <c r="AG53" s="310" t="s">
        <v>96</v>
      </c>
      <c r="AH53" s="317" t="s">
        <v>817</v>
      </c>
      <c r="AI53" s="195" t="s">
        <v>96</v>
      </c>
      <c r="AJ53" s="195" t="s">
        <v>818</v>
      </c>
      <c r="AK53" s="251"/>
      <c r="AL53" s="251"/>
      <c r="AM53" s="251"/>
      <c r="AN53" s="251"/>
      <c r="AO53" s="251"/>
      <c r="AP53" s="195"/>
      <c r="AQ53" s="251"/>
      <c r="AR53" s="251"/>
      <c r="AS53" s="294"/>
    </row>
    <row r="54" spans="1:45" s="1" customFormat="1" ht="45.75" customHeight="1">
      <c r="A54" s="305" t="s">
        <v>291</v>
      </c>
      <c r="B54" s="305" t="s">
        <v>819</v>
      </c>
      <c r="C54" s="311" t="s">
        <v>293</v>
      </c>
      <c r="D54" s="305" t="s">
        <v>294</v>
      </c>
      <c r="E54" s="323" t="s">
        <v>820</v>
      </c>
      <c r="F54" s="324" t="s">
        <v>821</v>
      </c>
      <c r="G54" s="325" t="s">
        <v>822</v>
      </c>
      <c r="H54" s="326" t="s">
        <v>509</v>
      </c>
      <c r="I54" s="323" t="s">
        <v>510</v>
      </c>
      <c r="J54" s="202" t="s">
        <v>511</v>
      </c>
      <c r="K54" s="309">
        <v>0.8</v>
      </c>
      <c r="L54" s="255" t="s">
        <v>512</v>
      </c>
      <c r="M54" s="309">
        <v>0.8</v>
      </c>
      <c r="N54" s="304" t="s">
        <v>114</v>
      </c>
      <c r="O54" s="307">
        <v>0.64</v>
      </c>
      <c r="P54" s="195" t="s">
        <v>823</v>
      </c>
      <c r="Q54" s="255" t="s">
        <v>824</v>
      </c>
      <c r="R54" s="317" t="s">
        <v>825</v>
      </c>
      <c r="S54" s="317" t="s">
        <v>94</v>
      </c>
      <c r="T54" s="255" t="s">
        <v>826</v>
      </c>
      <c r="U54" s="327">
        <v>0.1</v>
      </c>
      <c r="V54" s="327">
        <v>0.15</v>
      </c>
      <c r="W54" s="202" t="s">
        <v>516</v>
      </c>
      <c r="X54" s="202" t="s">
        <v>517</v>
      </c>
      <c r="Y54" s="202" t="s">
        <v>518</v>
      </c>
      <c r="Z54" s="306">
        <v>0.6</v>
      </c>
      <c r="AA54" s="304" t="s">
        <v>535</v>
      </c>
      <c r="AB54" s="306">
        <v>0.4</v>
      </c>
      <c r="AC54" s="304" t="s">
        <v>541</v>
      </c>
      <c r="AD54" s="309">
        <v>0.4</v>
      </c>
      <c r="AE54" s="304" t="s">
        <v>132</v>
      </c>
      <c r="AF54" s="328" t="s">
        <v>99</v>
      </c>
      <c r="AG54" s="416" t="s">
        <v>83</v>
      </c>
      <c r="AH54" s="329" t="s">
        <v>827</v>
      </c>
      <c r="AI54" s="393" t="s">
        <v>83</v>
      </c>
      <c r="AJ54" s="195" t="s">
        <v>828</v>
      </c>
      <c r="AK54" s="251"/>
      <c r="AL54" s="251"/>
      <c r="AM54" s="251"/>
      <c r="AN54" s="251"/>
      <c r="AO54" s="251"/>
      <c r="AP54" s="195"/>
      <c r="AQ54" s="251"/>
      <c r="AR54" s="251"/>
      <c r="AS54" s="294"/>
    </row>
    <row r="55" spans="1:45" s="1" customFormat="1" ht="57" customHeight="1">
      <c r="A55" s="305" t="s">
        <v>291</v>
      </c>
      <c r="B55" s="305" t="s">
        <v>829</v>
      </c>
      <c r="C55" s="311" t="s">
        <v>293</v>
      </c>
      <c r="D55" s="305" t="s">
        <v>294</v>
      </c>
      <c r="E55" s="323" t="s">
        <v>830</v>
      </c>
      <c r="F55" s="324" t="s">
        <v>831</v>
      </c>
      <c r="G55" s="330" t="s">
        <v>832</v>
      </c>
      <c r="H55" s="326" t="s">
        <v>509</v>
      </c>
      <c r="I55" s="323" t="s">
        <v>833</v>
      </c>
      <c r="J55" s="202" t="s">
        <v>519</v>
      </c>
      <c r="K55" s="309">
        <v>0.4</v>
      </c>
      <c r="L55" s="202" t="s">
        <v>512</v>
      </c>
      <c r="M55" s="309">
        <v>0.8</v>
      </c>
      <c r="N55" s="304" t="s">
        <v>114</v>
      </c>
      <c r="O55" s="307">
        <v>0.32</v>
      </c>
      <c r="P55" s="195" t="s">
        <v>834</v>
      </c>
      <c r="Q55" s="255" t="s">
        <v>301</v>
      </c>
      <c r="R55" s="317" t="s">
        <v>835</v>
      </c>
      <c r="S55" s="317" t="s">
        <v>94</v>
      </c>
      <c r="T55" s="317" t="s">
        <v>95</v>
      </c>
      <c r="U55" s="327">
        <v>0.25</v>
      </c>
      <c r="V55" s="327">
        <v>0.15</v>
      </c>
      <c r="W55" s="202" t="s">
        <v>540</v>
      </c>
      <c r="X55" s="202" t="s">
        <v>517</v>
      </c>
      <c r="Y55" s="202" t="s">
        <v>518</v>
      </c>
      <c r="Z55" s="309">
        <v>0.24</v>
      </c>
      <c r="AA55" s="304" t="s">
        <v>519</v>
      </c>
      <c r="AB55" s="306">
        <v>0.2</v>
      </c>
      <c r="AC55" s="202" t="s">
        <v>541</v>
      </c>
      <c r="AD55" s="309">
        <v>0.4</v>
      </c>
      <c r="AE55" s="304" t="s">
        <v>542</v>
      </c>
      <c r="AF55" s="331" t="s">
        <v>99</v>
      </c>
      <c r="AG55" s="319" t="s">
        <v>96</v>
      </c>
      <c r="AH55" s="329" t="s">
        <v>836</v>
      </c>
      <c r="AI55" s="195" t="s">
        <v>96</v>
      </c>
      <c r="AJ55" s="195" t="s">
        <v>837</v>
      </c>
      <c r="AK55" s="195"/>
      <c r="AL55" s="195"/>
      <c r="AM55" s="195"/>
      <c r="AN55" s="195"/>
      <c r="AO55" s="251"/>
      <c r="AP55" s="195"/>
      <c r="AQ55" s="195"/>
      <c r="AR55" s="195"/>
      <c r="AS55" s="294"/>
    </row>
    <row r="56" spans="1:45" s="1" customFormat="1" ht="59.25" customHeight="1">
      <c r="A56" s="305" t="s">
        <v>291</v>
      </c>
      <c r="B56" s="305" t="s">
        <v>838</v>
      </c>
      <c r="C56" s="311" t="s">
        <v>293</v>
      </c>
      <c r="D56" s="305" t="s">
        <v>294</v>
      </c>
      <c r="E56" s="323" t="s">
        <v>839</v>
      </c>
      <c r="F56" s="332" t="s">
        <v>840</v>
      </c>
      <c r="G56" s="333" t="s">
        <v>841</v>
      </c>
      <c r="H56" s="326" t="s">
        <v>509</v>
      </c>
      <c r="I56" s="323" t="s">
        <v>510</v>
      </c>
      <c r="J56" s="202" t="s">
        <v>535</v>
      </c>
      <c r="K56" s="309">
        <v>0.6</v>
      </c>
      <c r="L56" s="202" t="s">
        <v>512</v>
      </c>
      <c r="M56" s="309">
        <v>0.8</v>
      </c>
      <c r="N56" s="304" t="s">
        <v>520</v>
      </c>
      <c r="O56" s="307">
        <v>0.48</v>
      </c>
      <c r="P56" s="317" t="s">
        <v>842</v>
      </c>
      <c r="Q56" s="255" t="s">
        <v>234</v>
      </c>
      <c r="R56" s="317" t="s">
        <v>843</v>
      </c>
      <c r="S56" s="317" t="s">
        <v>94</v>
      </c>
      <c r="T56" s="317" t="s">
        <v>95</v>
      </c>
      <c r="U56" s="327">
        <v>0.25</v>
      </c>
      <c r="V56" s="327">
        <v>0.15</v>
      </c>
      <c r="W56" s="202" t="s">
        <v>540</v>
      </c>
      <c r="X56" s="202" t="s">
        <v>517</v>
      </c>
      <c r="Y56" s="202" t="s">
        <v>518</v>
      </c>
      <c r="Z56" s="309">
        <v>0.36</v>
      </c>
      <c r="AA56" s="304" t="s">
        <v>519</v>
      </c>
      <c r="AB56" s="306">
        <v>0.2</v>
      </c>
      <c r="AC56" s="202" t="s">
        <v>541</v>
      </c>
      <c r="AD56" s="309">
        <v>0.4</v>
      </c>
      <c r="AE56" s="304" t="s">
        <v>542</v>
      </c>
      <c r="AF56" s="331" t="s">
        <v>99</v>
      </c>
      <c r="AG56" s="319" t="s">
        <v>96</v>
      </c>
      <c r="AH56" s="329" t="s">
        <v>844</v>
      </c>
      <c r="AI56" s="195" t="s">
        <v>96</v>
      </c>
      <c r="AJ56" s="195" t="s">
        <v>845</v>
      </c>
      <c r="AK56" s="195"/>
      <c r="AL56" s="195"/>
      <c r="AM56" s="195"/>
      <c r="AN56" s="195"/>
      <c r="AO56" s="251"/>
      <c r="AP56" s="195"/>
      <c r="AQ56" s="195"/>
      <c r="AR56" s="195"/>
      <c r="AS56" s="294"/>
    </row>
    <row r="57" spans="1:45" s="1" customFormat="1" ht="57.75" customHeight="1">
      <c r="A57" s="305" t="s">
        <v>291</v>
      </c>
      <c r="B57" s="305" t="s">
        <v>846</v>
      </c>
      <c r="C57" s="311" t="s">
        <v>293</v>
      </c>
      <c r="D57" s="305" t="s">
        <v>294</v>
      </c>
      <c r="E57" s="334" t="s">
        <v>847</v>
      </c>
      <c r="F57" s="329" t="s">
        <v>848</v>
      </c>
      <c r="G57" s="329" t="s">
        <v>849</v>
      </c>
      <c r="H57" s="326" t="s">
        <v>722</v>
      </c>
      <c r="I57" s="323" t="s">
        <v>510</v>
      </c>
      <c r="J57" s="202" t="s">
        <v>535</v>
      </c>
      <c r="K57" s="309">
        <v>0.6</v>
      </c>
      <c r="L57" s="202" t="s">
        <v>512</v>
      </c>
      <c r="M57" s="309">
        <v>0.8</v>
      </c>
      <c r="N57" s="304" t="s">
        <v>520</v>
      </c>
      <c r="O57" s="307">
        <v>0.48</v>
      </c>
      <c r="P57" s="195" t="s">
        <v>850</v>
      </c>
      <c r="Q57" s="255" t="s">
        <v>301</v>
      </c>
      <c r="R57" s="317" t="s">
        <v>851</v>
      </c>
      <c r="S57" s="317" t="s">
        <v>94</v>
      </c>
      <c r="T57" s="317" t="s">
        <v>95</v>
      </c>
      <c r="U57" s="327">
        <v>0.25</v>
      </c>
      <c r="V57" s="327">
        <v>0.15</v>
      </c>
      <c r="W57" s="202" t="s">
        <v>540</v>
      </c>
      <c r="X57" s="202" t="s">
        <v>517</v>
      </c>
      <c r="Y57" s="202" t="s">
        <v>518</v>
      </c>
      <c r="Z57" s="309">
        <v>0.36</v>
      </c>
      <c r="AA57" s="304" t="s">
        <v>519</v>
      </c>
      <c r="AB57" s="306">
        <v>0.2</v>
      </c>
      <c r="AC57" s="202" t="s">
        <v>541</v>
      </c>
      <c r="AD57" s="309">
        <v>0.4</v>
      </c>
      <c r="AE57" s="304" t="s">
        <v>542</v>
      </c>
      <c r="AF57" s="255" t="s">
        <v>99</v>
      </c>
      <c r="AG57" s="376" t="s">
        <v>96</v>
      </c>
      <c r="AH57" s="195" t="s">
        <v>852</v>
      </c>
      <c r="AI57" s="195" t="s">
        <v>96</v>
      </c>
      <c r="AJ57" s="195" t="s">
        <v>853</v>
      </c>
      <c r="AK57" s="195"/>
      <c r="AL57" s="195"/>
      <c r="AM57" s="195"/>
      <c r="AN57" s="195"/>
      <c r="AO57" s="251"/>
      <c r="AP57" s="195"/>
      <c r="AQ57" s="195"/>
      <c r="AR57" s="195"/>
      <c r="AS57" s="294"/>
    </row>
    <row r="58" spans="1:45" s="1" customFormat="1" ht="65.25" customHeight="1">
      <c r="A58" s="305" t="s">
        <v>291</v>
      </c>
      <c r="B58" s="305" t="s">
        <v>854</v>
      </c>
      <c r="C58" s="311" t="s">
        <v>293</v>
      </c>
      <c r="D58" s="305" t="s">
        <v>294</v>
      </c>
      <c r="E58" s="385" t="s">
        <v>855</v>
      </c>
      <c r="F58" s="329" t="s">
        <v>848</v>
      </c>
      <c r="G58" s="329" t="s">
        <v>856</v>
      </c>
      <c r="H58" s="326" t="s">
        <v>722</v>
      </c>
      <c r="I58" s="323" t="s">
        <v>510</v>
      </c>
      <c r="J58" s="202" t="s">
        <v>535</v>
      </c>
      <c r="K58" s="309">
        <v>0.6</v>
      </c>
      <c r="L58" s="202" t="s">
        <v>512</v>
      </c>
      <c r="M58" s="309">
        <v>0.8</v>
      </c>
      <c r="N58" s="304" t="s">
        <v>520</v>
      </c>
      <c r="O58" s="307">
        <v>0.48</v>
      </c>
      <c r="P58" s="195" t="s">
        <v>857</v>
      </c>
      <c r="Q58" s="255" t="s">
        <v>858</v>
      </c>
      <c r="R58" s="311" t="s">
        <v>851</v>
      </c>
      <c r="S58" s="317" t="s">
        <v>94</v>
      </c>
      <c r="T58" s="317" t="s">
        <v>95</v>
      </c>
      <c r="U58" s="327">
        <v>0.25</v>
      </c>
      <c r="V58" s="327">
        <v>0.15</v>
      </c>
      <c r="W58" s="202" t="s">
        <v>540</v>
      </c>
      <c r="X58" s="202" t="s">
        <v>517</v>
      </c>
      <c r="Y58" s="202" t="s">
        <v>859</v>
      </c>
      <c r="Z58" s="309">
        <v>0.36</v>
      </c>
      <c r="AA58" s="304" t="s">
        <v>519</v>
      </c>
      <c r="AB58" s="306">
        <v>0.2</v>
      </c>
      <c r="AC58" s="202" t="s">
        <v>541</v>
      </c>
      <c r="AD58" s="309">
        <v>0.4</v>
      </c>
      <c r="AE58" s="304" t="s">
        <v>542</v>
      </c>
      <c r="AF58" s="255" t="s">
        <v>99</v>
      </c>
      <c r="AG58" s="376" t="s">
        <v>96</v>
      </c>
      <c r="AH58" s="195" t="s">
        <v>860</v>
      </c>
      <c r="AI58" s="195" t="s">
        <v>96</v>
      </c>
      <c r="AJ58" s="195" t="s">
        <v>853</v>
      </c>
      <c r="AK58" s="195"/>
      <c r="AL58" s="195"/>
      <c r="AM58" s="280"/>
      <c r="AN58" s="195"/>
      <c r="AO58" s="251"/>
      <c r="AP58" s="195"/>
      <c r="AQ58" s="195"/>
      <c r="AR58" s="195"/>
      <c r="AS58" s="294"/>
    </row>
    <row r="59" spans="1:45" s="1" customFormat="1" ht="75" customHeight="1">
      <c r="A59" s="305" t="s">
        <v>318</v>
      </c>
      <c r="B59" s="305" t="s">
        <v>861</v>
      </c>
      <c r="C59" s="311" t="s">
        <v>862</v>
      </c>
      <c r="D59" s="305" t="s">
        <v>321</v>
      </c>
      <c r="E59" s="305" t="s">
        <v>863</v>
      </c>
      <c r="F59" s="305" t="s">
        <v>864</v>
      </c>
      <c r="G59" s="305" t="s">
        <v>865</v>
      </c>
      <c r="H59" s="304" t="s">
        <v>509</v>
      </c>
      <c r="I59" s="305" t="s">
        <v>510</v>
      </c>
      <c r="J59" s="305" t="s">
        <v>519</v>
      </c>
      <c r="K59" s="306">
        <v>0.4</v>
      </c>
      <c r="L59" s="305" t="s">
        <v>536</v>
      </c>
      <c r="M59" s="306">
        <v>0.6</v>
      </c>
      <c r="N59" s="304" t="s">
        <v>132</v>
      </c>
      <c r="O59" s="327">
        <v>0.24</v>
      </c>
      <c r="P59" s="195" t="s">
        <v>866</v>
      </c>
      <c r="Q59" s="304" t="s">
        <v>773</v>
      </c>
      <c r="R59" s="305" t="s">
        <v>867</v>
      </c>
      <c r="S59" s="304" t="s">
        <v>94</v>
      </c>
      <c r="T59" s="305" t="s">
        <v>268</v>
      </c>
      <c r="U59" s="327">
        <v>0.15</v>
      </c>
      <c r="V59" s="327">
        <v>0.15</v>
      </c>
      <c r="W59" s="305" t="s">
        <v>540</v>
      </c>
      <c r="X59" s="305" t="s">
        <v>517</v>
      </c>
      <c r="Y59" s="305" t="s">
        <v>518</v>
      </c>
      <c r="Z59" s="306">
        <v>0.28000000000000003</v>
      </c>
      <c r="AA59" s="304" t="s">
        <v>519</v>
      </c>
      <c r="AB59" s="306">
        <v>0.2</v>
      </c>
      <c r="AC59" s="304" t="s">
        <v>614</v>
      </c>
      <c r="AD59" s="306">
        <v>0.2</v>
      </c>
      <c r="AE59" s="304" t="s">
        <v>542</v>
      </c>
      <c r="AF59" s="335" t="s">
        <v>99</v>
      </c>
      <c r="AG59" s="417" t="s">
        <v>96</v>
      </c>
      <c r="AH59" s="195" t="s">
        <v>868</v>
      </c>
      <c r="AI59" s="195" t="s">
        <v>96</v>
      </c>
      <c r="AJ59" s="195" t="s">
        <v>869</v>
      </c>
      <c r="AK59" s="195"/>
      <c r="AL59" s="195"/>
      <c r="AM59" s="280"/>
      <c r="AN59" s="195"/>
      <c r="AO59" s="251"/>
      <c r="AP59" s="195"/>
      <c r="AQ59" s="195"/>
      <c r="AR59" s="195"/>
      <c r="AS59" s="294"/>
    </row>
    <row r="60" spans="1:45" s="1" customFormat="1" ht="73.5" customHeight="1">
      <c r="A60" s="305" t="s">
        <v>318</v>
      </c>
      <c r="B60" s="305" t="s">
        <v>870</v>
      </c>
      <c r="C60" s="311" t="s">
        <v>862</v>
      </c>
      <c r="D60" s="305" t="s">
        <v>321</v>
      </c>
      <c r="E60" s="305" t="s">
        <v>871</v>
      </c>
      <c r="F60" s="305" t="s">
        <v>872</v>
      </c>
      <c r="G60" s="305" t="s">
        <v>873</v>
      </c>
      <c r="H60" s="305" t="s">
        <v>722</v>
      </c>
      <c r="I60" s="390" t="s">
        <v>510</v>
      </c>
      <c r="J60" s="390" t="s">
        <v>511</v>
      </c>
      <c r="K60" s="381">
        <v>0.8</v>
      </c>
      <c r="L60" s="390" t="s">
        <v>512</v>
      </c>
      <c r="M60" s="381">
        <v>0.8</v>
      </c>
      <c r="N60" s="382" t="s">
        <v>114</v>
      </c>
      <c r="O60" s="394">
        <v>0.64</v>
      </c>
      <c r="P60" s="195" t="s">
        <v>874</v>
      </c>
      <c r="Q60" s="382" t="s">
        <v>154</v>
      </c>
      <c r="R60" s="305" t="s">
        <v>875</v>
      </c>
      <c r="S60" s="382" t="s">
        <v>94</v>
      </c>
      <c r="T60" s="390" t="s">
        <v>95</v>
      </c>
      <c r="U60" s="394">
        <v>0.25</v>
      </c>
      <c r="V60" s="394">
        <v>0.15</v>
      </c>
      <c r="W60" s="390" t="s">
        <v>516</v>
      </c>
      <c r="X60" s="390" t="s">
        <v>517</v>
      </c>
      <c r="Y60" s="390" t="s">
        <v>518</v>
      </c>
      <c r="Z60" s="381">
        <v>0.48</v>
      </c>
      <c r="AA60" s="382" t="s">
        <v>535</v>
      </c>
      <c r="AB60" s="381">
        <v>0.4</v>
      </c>
      <c r="AC60" s="390" t="s">
        <v>541</v>
      </c>
      <c r="AD60" s="381">
        <v>0.4</v>
      </c>
      <c r="AE60" s="382" t="s">
        <v>132</v>
      </c>
      <c r="AF60" s="395" t="s">
        <v>99</v>
      </c>
      <c r="AG60" s="411" t="s">
        <v>96</v>
      </c>
      <c r="AH60" s="195" t="s">
        <v>876</v>
      </c>
      <c r="AI60" s="195" t="s">
        <v>96</v>
      </c>
      <c r="AJ60" s="195" t="s">
        <v>869</v>
      </c>
      <c r="AK60" s="195"/>
      <c r="AL60" s="195"/>
      <c r="AM60" s="280"/>
      <c r="AN60" s="195"/>
      <c r="AO60" s="251"/>
      <c r="AP60" s="195"/>
      <c r="AQ60" s="195"/>
      <c r="AR60" s="195"/>
      <c r="AS60" s="294"/>
    </row>
    <row r="61" spans="1:45" s="1" customFormat="1" ht="63.75" customHeight="1">
      <c r="A61" s="305" t="s">
        <v>318</v>
      </c>
      <c r="B61" s="305" t="s">
        <v>877</v>
      </c>
      <c r="C61" s="311" t="s">
        <v>862</v>
      </c>
      <c r="D61" s="305" t="s">
        <v>321</v>
      </c>
      <c r="E61" s="305" t="s">
        <v>878</v>
      </c>
      <c r="F61" s="305" t="s">
        <v>879</v>
      </c>
      <c r="G61" s="305" t="s">
        <v>880</v>
      </c>
      <c r="H61" s="382" t="s">
        <v>509</v>
      </c>
      <c r="I61" s="390" t="s">
        <v>510</v>
      </c>
      <c r="J61" s="382" t="s">
        <v>535</v>
      </c>
      <c r="K61" s="381">
        <v>0.6</v>
      </c>
      <c r="L61" s="382" t="s">
        <v>536</v>
      </c>
      <c r="M61" s="381">
        <v>0.6</v>
      </c>
      <c r="N61" s="382" t="s">
        <v>132</v>
      </c>
      <c r="O61" s="394">
        <v>0.36</v>
      </c>
      <c r="P61" s="195" t="s">
        <v>881</v>
      </c>
      <c r="Q61" s="305" t="s">
        <v>882</v>
      </c>
      <c r="R61" s="305" t="s">
        <v>883</v>
      </c>
      <c r="S61" s="382" t="s">
        <v>94</v>
      </c>
      <c r="T61" s="390" t="s">
        <v>95</v>
      </c>
      <c r="U61" s="394">
        <v>0.25</v>
      </c>
      <c r="V61" s="394">
        <v>0.15</v>
      </c>
      <c r="W61" s="390" t="s">
        <v>516</v>
      </c>
      <c r="X61" s="390" t="s">
        <v>517</v>
      </c>
      <c r="Y61" s="390" t="s">
        <v>518</v>
      </c>
      <c r="Z61" s="381">
        <v>0.36</v>
      </c>
      <c r="AA61" s="382" t="s">
        <v>519</v>
      </c>
      <c r="AB61" s="381">
        <v>0.2</v>
      </c>
      <c r="AC61" s="382" t="s">
        <v>614</v>
      </c>
      <c r="AD61" s="381">
        <v>0.2</v>
      </c>
      <c r="AE61" s="382" t="s">
        <v>542</v>
      </c>
      <c r="AF61" s="382"/>
      <c r="AG61" s="411" t="s">
        <v>96</v>
      </c>
      <c r="AH61" s="195" t="s">
        <v>884</v>
      </c>
      <c r="AI61" s="195" t="s">
        <v>96</v>
      </c>
      <c r="AJ61" s="195" t="s">
        <v>885</v>
      </c>
      <c r="AK61" s="195"/>
      <c r="AL61" s="195"/>
      <c r="AM61" s="280"/>
      <c r="AN61" s="195"/>
      <c r="AO61" s="251"/>
      <c r="AP61" s="195"/>
      <c r="AQ61" s="195"/>
      <c r="AR61" s="195"/>
      <c r="AS61" s="294"/>
    </row>
    <row r="62" spans="1:45" s="1" customFormat="1" ht="126.75" customHeight="1">
      <c r="A62" s="305" t="s">
        <v>318</v>
      </c>
      <c r="B62" s="305" t="s">
        <v>886</v>
      </c>
      <c r="C62" s="311" t="s">
        <v>862</v>
      </c>
      <c r="D62" s="305" t="s">
        <v>321</v>
      </c>
      <c r="E62" s="390" t="s">
        <v>878</v>
      </c>
      <c r="F62" s="305" t="s">
        <v>887</v>
      </c>
      <c r="G62" s="390" t="s">
        <v>880</v>
      </c>
      <c r="H62" s="382" t="s">
        <v>509</v>
      </c>
      <c r="I62" s="390" t="s">
        <v>510</v>
      </c>
      <c r="J62" s="382" t="s">
        <v>535</v>
      </c>
      <c r="K62" s="381">
        <v>0.6</v>
      </c>
      <c r="L62" s="382" t="s">
        <v>536</v>
      </c>
      <c r="M62" s="381">
        <v>0.6</v>
      </c>
      <c r="N62" s="382" t="s">
        <v>132</v>
      </c>
      <c r="O62" s="394">
        <v>0.36</v>
      </c>
      <c r="P62" s="289" t="s">
        <v>888</v>
      </c>
      <c r="Q62" s="304" t="s">
        <v>154</v>
      </c>
      <c r="R62" s="305" t="s">
        <v>889</v>
      </c>
      <c r="S62" s="382" t="s">
        <v>94</v>
      </c>
      <c r="T62" s="390" t="s">
        <v>95</v>
      </c>
      <c r="U62" s="394">
        <v>0.25</v>
      </c>
      <c r="V62" s="394">
        <v>0.15</v>
      </c>
      <c r="W62" s="390" t="s">
        <v>516</v>
      </c>
      <c r="X62" s="390" t="s">
        <v>517</v>
      </c>
      <c r="Y62" s="390" t="s">
        <v>518</v>
      </c>
      <c r="Z62" s="381">
        <v>0.36</v>
      </c>
      <c r="AA62" s="382" t="s">
        <v>519</v>
      </c>
      <c r="AB62" s="381">
        <v>0.2</v>
      </c>
      <c r="AC62" s="382" t="s">
        <v>614</v>
      </c>
      <c r="AD62" s="381">
        <v>0.2</v>
      </c>
      <c r="AE62" s="382" t="s">
        <v>542</v>
      </c>
      <c r="AF62" s="395" t="s">
        <v>99</v>
      </c>
      <c r="AG62" s="411" t="s">
        <v>96</v>
      </c>
      <c r="AH62" s="195" t="s">
        <v>890</v>
      </c>
      <c r="AI62" s="195" t="s">
        <v>96</v>
      </c>
      <c r="AJ62" s="195" t="s">
        <v>891</v>
      </c>
      <c r="AK62" s="195"/>
      <c r="AL62" s="195"/>
      <c r="AM62" s="280"/>
      <c r="AN62" s="195"/>
      <c r="AO62" s="251"/>
      <c r="AP62" s="195"/>
      <c r="AQ62" s="195"/>
      <c r="AR62" s="195"/>
      <c r="AS62" s="294"/>
    </row>
    <row r="63" spans="1:45" s="1" customFormat="1" ht="86.25" customHeight="1">
      <c r="A63" s="305" t="s">
        <v>318</v>
      </c>
      <c r="B63" s="305" t="s">
        <v>892</v>
      </c>
      <c r="C63" s="311" t="s">
        <v>862</v>
      </c>
      <c r="D63" s="305" t="s">
        <v>321</v>
      </c>
      <c r="E63" s="305" t="s">
        <v>893</v>
      </c>
      <c r="F63" s="305" t="s">
        <v>894</v>
      </c>
      <c r="G63" s="390" t="s">
        <v>895</v>
      </c>
      <c r="H63" s="382" t="s">
        <v>722</v>
      </c>
      <c r="I63" s="390" t="s">
        <v>510</v>
      </c>
      <c r="J63" s="396" t="s">
        <v>535</v>
      </c>
      <c r="K63" s="381">
        <v>0.6</v>
      </c>
      <c r="L63" s="382" t="s">
        <v>541</v>
      </c>
      <c r="M63" s="381">
        <v>0.6</v>
      </c>
      <c r="N63" s="382" t="s">
        <v>132</v>
      </c>
      <c r="O63" s="394">
        <v>0.36</v>
      </c>
      <c r="P63" s="289" t="s">
        <v>896</v>
      </c>
      <c r="Q63" s="305" t="s">
        <v>897</v>
      </c>
      <c r="R63" s="289" t="s">
        <v>898</v>
      </c>
      <c r="S63" s="382" t="s">
        <v>94</v>
      </c>
      <c r="T63" s="390" t="s">
        <v>268</v>
      </c>
      <c r="U63" s="394">
        <v>0.15</v>
      </c>
      <c r="V63" s="394">
        <v>0.15</v>
      </c>
      <c r="W63" s="390" t="s">
        <v>540</v>
      </c>
      <c r="X63" s="390" t="s">
        <v>517</v>
      </c>
      <c r="Y63" s="390" t="s">
        <v>518</v>
      </c>
      <c r="Z63" s="381">
        <v>0.42</v>
      </c>
      <c r="AA63" s="382" t="s">
        <v>535</v>
      </c>
      <c r="AB63" s="381">
        <v>0.4</v>
      </c>
      <c r="AC63" s="397" t="s">
        <v>536</v>
      </c>
      <c r="AD63" s="381">
        <v>0.6</v>
      </c>
      <c r="AE63" s="382" t="s">
        <v>132</v>
      </c>
      <c r="AF63" s="398" t="s">
        <v>99</v>
      </c>
      <c r="AG63" s="411" t="s">
        <v>96</v>
      </c>
      <c r="AH63" s="195" t="s">
        <v>899</v>
      </c>
      <c r="AI63" s="393" t="s">
        <v>97</v>
      </c>
      <c r="AJ63" s="195" t="s">
        <v>900</v>
      </c>
      <c r="AK63" s="195"/>
      <c r="AL63" s="195"/>
      <c r="AM63" s="280"/>
      <c r="AN63" s="195"/>
      <c r="AO63" s="251"/>
      <c r="AP63" s="195"/>
      <c r="AQ63" s="195"/>
      <c r="AR63" s="195"/>
      <c r="AS63" s="294"/>
    </row>
    <row r="64" spans="1:45" s="1" customFormat="1" ht="81.75" customHeight="1">
      <c r="A64" s="305" t="s">
        <v>318</v>
      </c>
      <c r="B64" s="305" t="s">
        <v>901</v>
      </c>
      <c r="C64" s="311" t="s">
        <v>862</v>
      </c>
      <c r="D64" s="305" t="s">
        <v>321</v>
      </c>
      <c r="E64" s="305" t="s">
        <v>902</v>
      </c>
      <c r="F64" s="305" t="s">
        <v>903</v>
      </c>
      <c r="G64" s="390" t="s">
        <v>904</v>
      </c>
      <c r="H64" s="382" t="s">
        <v>722</v>
      </c>
      <c r="I64" s="390" t="s">
        <v>510</v>
      </c>
      <c r="J64" s="382" t="s">
        <v>535</v>
      </c>
      <c r="K64" s="381">
        <v>0.6</v>
      </c>
      <c r="L64" s="382" t="s">
        <v>536</v>
      </c>
      <c r="M64" s="381">
        <v>0.6</v>
      </c>
      <c r="N64" s="382" t="s">
        <v>132</v>
      </c>
      <c r="O64" s="394">
        <v>0.36</v>
      </c>
      <c r="P64" s="289" t="s">
        <v>905</v>
      </c>
      <c r="Q64" s="390" t="s">
        <v>612</v>
      </c>
      <c r="R64" s="305" t="s">
        <v>906</v>
      </c>
      <c r="S64" s="382" t="s">
        <v>94</v>
      </c>
      <c r="T64" s="382" t="s">
        <v>95</v>
      </c>
      <c r="U64" s="394">
        <v>0.25</v>
      </c>
      <c r="V64" s="394">
        <v>0.15</v>
      </c>
      <c r="W64" s="390" t="s">
        <v>540</v>
      </c>
      <c r="X64" s="390" t="s">
        <v>517</v>
      </c>
      <c r="Y64" s="382" t="s">
        <v>518</v>
      </c>
      <c r="Z64" s="381">
        <v>0.36</v>
      </c>
      <c r="AA64" s="382" t="s">
        <v>519</v>
      </c>
      <c r="AB64" s="381">
        <v>0.2</v>
      </c>
      <c r="AC64" s="382" t="s">
        <v>614</v>
      </c>
      <c r="AD64" s="381">
        <v>0.2</v>
      </c>
      <c r="AE64" s="382" t="s">
        <v>542</v>
      </c>
      <c r="AF64" s="382" t="s">
        <v>99</v>
      </c>
      <c r="AG64" s="411" t="s">
        <v>96</v>
      </c>
      <c r="AH64" s="195" t="s">
        <v>907</v>
      </c>
      <c r="AI64" s="195" t="s">
        <v>96</v>
      </c>
      <c r="AJ64" s="195" t="s">
        <v>908</v>
      </c>
      <c r="AK64" s="195"/>
      <c r="AL64" s="195"/>
      <c r="AM64" s="280"/>
      <c r="AN64" s="195"/>
      <c r="AO64" s="251"/>
      <c r="AP64" s="195"/>
      <c r="AQ64" s="195"/>
      <c r="AR64" s="195"/>
      <c r="AS64" s="294"/>
    </row>
    <row r="65" spans="1:45" s="1" customFormat="1" ht="133.5" customHeight="1">
      <c r="A65" s="305" t="s">
        <v>318</v>
      </c>
      <c r="B65" s="305" t="s">
        <v>909</v>
      </c>
      <c r="C65" s="311" t="s">
        <v>862</v>
      </c>
      <c r="D65" s="305" t="s">
        <v>321</v>
      </c>
      <c r="E65" s="305" t="s">
        <v>910</v>
      </c>
      <c r="F65" s="305" t="s">
        <v>911</v>
      </c>
      <c r="G65" s="399" t="s">
        <v>912</v>
      </c>
      <c r="H65" s="382" t="s">
        <v>509</v>
      </c>
      <c r="I65" s="390" t="s">
        <v>510</v>
      </c>
      <c r="J65" s="382" t="s">
        <v>535</v>
      </c>
      <c r="K65" s="381">
        <v>0.6</v>
      </c>
      <c r="L65" s="382" t="s">
        <v>536</v>
      </c>
      <c r="M65" s="381">
        <v>0.6</v>
      </c>
      <c r="N65" s="382" t="s">
        <v>132</v>
      </c>
      <c r="O65" s="394">
        <v>0.36</v>
      </c>
      <c r="P65" s="289" t="s">
        <v>913</v>
      </c>
      <c r="Q65" s="305" t="s">
        <v>882</v>
      </c>
      <c r="R65" s="305" t="s">
        <v>914</v>
      </c>
      <c r="S65" s="382" t="s">
        <v>94</v>
      </c>
      <c r="T65" s="390" t="s">
        <v>268</v>
      </c>
      <c r="U65" s="394">
        <v>0.15</v>
      </c>
      <c r="V65" s="394">
        <v>0.15</v>
      </c>
      <c r="W65" s="390" t="s">
        <v>516</v>
      </c>
      <c r="X65" s="390" t="s">
        <v>517</v>
      </c>
      <c r="Y65" s="382" t="s">
        <v>518</v>
      </c>
      <c r="Z65" s="381">
        <v>0.42</v>
      </c>
      <c r="AA65" s="382" t="s">
        <v>535</v>
      </c>
      <c r="AB65" s="381">
        <v>0.4</v>
      </c>
      <c r="AC65" s="382" t="s">
        <v>536</v>
      </c>
      <c r="AD65" s="381">
        <v>0.6</v>
      </c>
      <c r="AE65" s="382" t="s">
        <v>132</v>
      </c>
      <c r="AF65" s="382" t="s">
        <v>99</v>
      </c>
      <c r="AG65" s="411" t="s">
        <v>96</v>
      </c>
      <c r="AH65" s="195" t="s">
        <v>915</v>
      </c>
      <c r="AI65" s="195" t="s">
        <v>96</v>
      </c>
      <c r="AJ65" s="195" t="s">
        <v>916</v>
      </c>
      <c r="AK65" s="195"/>
      <c r="AL65" s="195"/>
      <c r="AM65" s="280"/>
      <c r="AN65" s="195"/>
      <c r="AO65" s="251"/>
      <c r="AP65" s="195"/>
      <c r="AQ65" s="195"/>
      <c r="AR65" s="195"/>
      <c r="AS65" s="294"/>
    </row>
    <row r="66" spans="1:45" s="1" customFormat="1" ht="59.25" customHeight="1">
      <c r="A66" s="305" t="s">
        <v>318</v>
      </c>
      <c r="B66" s="305" t="s">
        <v>917</v>
      </c>
      <c r="C66" s="311" t="s">
        <v>862</v>
      </c>
      <c r="D66" s="311" t="s">
        <v>321</v>
      </c>
      <c r="E66" s="400" t="s">
        <v>918</v>
      </c>
      <c r="F66" s="305" t="s">
        <v>919</v>
      </c>
      <c r="G66" s="401" t="s">
        <v>920</v>
      </c>
      <c r="H66" s="402" t="s">
        <v>509</v>
      </c>
      <c r="I66" s="401" t="s">
        <v>510</v>
      </c>
      <c r="J66" s="382" t="s">
        <v>535</v>
      </c>
      <c r="K66" s="403">
        <v>0.6</v>
      </c>
      <c r="L66" s="390" t="s">
        <v>512</v>
      </c>
      <c r="M66" s="403">
        <v>0.8</v>
      </c>
      <c r="N66" s="382" t="s">
        <v>520</v>
      </c>
      <c r="O66" s="404">
        <v>0.48</v>
      </c>
      <c r="P66" s="289" t="s">
        <v>921</v>
      </c>
      <c r="Q66" s="405" t="s">
        <v>922</v>
      </c>
      <c r="R66" s="289" t="s">
        <v>923</v>
      </c>
      <c r="S66" s="406" t="s">
        <v>94</v>
      </c>
      <c r="T66" s="406" t="s">
        <v>95</v>
      </c>
      <c r="U66" s="404">
        <v>0.25</v>
      </c>
      <c r="V66" s="404">
        <v>0.15</v>
      </c>
      <c r="W66" s="390" t="s">
        <v>540</v>
      </c>
      <c r="X66" s="390" t="s">
        <v>517</v>
      </c>
      <c r="Y66" s="382" t="s">
        <v>518</v>
      </c>
      <c r="Z66" s="403">
        <v>0.36</v>
      </c>
      <c r="AA66" s="382" t="s">
        <v>519</v>
      </c>
      <c r="AB66" s="403">
        <v>0.2</v>
      </c>
      <c r="AC66" s="382" t="s">
        <v>614</v>
      </c>
      <c r="AD66" s="403">
        <v>0.2</v>
      </c>
      <c r="AE66" s="382" t="s">
        <v>542</v>
      </c>
      <c r="AF66" s="382" t="s">
        <v>99</v>
      </c>
      <c r="AG66" s="411" t="s">
        <v>96</v>
      </c>
      <c r="AH66" s="407" t="s">
        <v>924</v>
      </c>
      <c r="AI66" s="412" t="s">
        <v>96</v>
      </c>
      <c r="AJ66" s="195" t="s">
        <v>925</v>
      </c>
      <c r="AK66" s="195"/>
      <c r="AL66" s="195"/>
      <c r="AM66" s="280"/>
      <c r="AN66" s="195"/>
      <c r="AO66" s="251"/>
      <c r="AP66" s="195"/>
      <c r="AQ66" s="195"/>
      <c r="AR66" s="195"/>
      <c r="AS66" s="294"/>
    </row>
    <row r="67" spans="1:45" s="1" customFormat="1" ht="78" customHeight="1">
      <c r="A67" s="305" t="s">
        <v>318</v>
      </c>
      <c r="B67" s="305" t="s">
        <v>926</v>
      </c>
      <c r="C67" s="311" t="s">
        <v>862</v>
      </c>
      <c r="D67" s="311" t="s">
        <v>321</v>
      </c>
      <c r="E67" s="399" t="s">
        <v>927</v>
      </c>
      <c r="F67" s="311" t="s">
        <v>928</v>
      </c>
      <c r="G67" s="311" t="s">
        <v>929</v>
      </c>
      <c r="H67" s="402" t="s">
        <v>509</v>
      </c>
      <c r="I67" s="401" t="s">
        <v>510</v>
      </c>
      <c r="J67" s="390" t="s">
        <v>511</v>
      </c>
      <c r="K67" s="403">
        <v>0.8</v>
      </c>
      <c r="L67" s="382" t="s">
        <v>536</v>
      </c>
      <c r="M67" s="403">
        <v>0.6</v>
      </c>
      <c r="N67" s="382" t="s">
        <v>114</v>
      </c>
      <c r="O67" s="404">
        <v>0.48</v>
      </c>
      <c r="P67" s="287" t="s">
        <v>930</v>
      </c>
      <c r="Q67" s="408" t="s">
        <v>931</v>
      </c>
      <c r="R67" s="289" t="s">
        <v>932</v>
      </c>
      <c r="S67" s="406" t="s">
        <v>94</v>
      </c>
      <c r="T67" s="406" t="s">
        <v>95</v>
      </c>
      <c r="U67" s="404">
        <v>0.25</v>
      </c>
      <c r="V67" s="404">
        <v>0.15</v>
      </c>
      <c r="W67" s="390" t="s">
        <v>540</v>
      </c>
      <c r="X67" s="390" t="s">
        <v>517</v>
      </c>
      <c r="Y67" s="382" t="s">
        <v>518</v>
      </c>
      <c r="Z67" s="403">
        <v>0.48</v>
      </c>
      <c r="AA67" s="382" t="s">
        <v>535</v>
      </c>
      <c r="AB67" s="403">
        <v>0.4</v>
      </c>
      <c r="AC67" s="382" t="s">
        <v>536</v>
      </c>
      <c r="AD67" s="403">
        <v>0.6</v>
      </c>
      <c r="AE67" s="382" t="s">
        <v>132</v>
      </c>
      <c r="AF67" s="382" t="s">
        <v>99</v>
      </c>
      <c r="AG67" s="411" t="s">
        <v>96</v>
      </c>
      <c r="AH67" s="407" t="s">
        <v>924</v>
      </c>
      <c r="AI67" s="412" t="s">
        <v>96</v>
      </c>
      <c r="AJ67" s="195" t="s">
        <v>933</v>
      </c>
      <c r="AK67" s="195"/>
      <c r="AL67" s="195"/>
      <c r="AM67" s="280"/>
      <c r="AN67" s="195"/>
      <c r="AO67" s="251"/>
      <c r="AP67" s="195"/>
      <c r="AQ67" s="195"/>
      <c r="AR67" s="195"/>
      <c r="AS67" s="294"/>
    </row>
    <row r="68" spans="1:45" s="1" customFormat="1" ht="78" customHeight="1">
      <c r="A68" s="305" t="s">
        <v>318</v>
      </c>
      <c r="B68" s="409" t="s">
        <v>934</v>
      </c>
      <c r="C68" s="399" t="s">
        <v>862</v>
      </c>
      <c r="D68" s="311" t="s">
        <v>321</v>
      </c>
      <c r="E68" s="405" t="s">
        <v>935</v>
      </c>
      <c r="F68" s="311" t="s">
        <v>936</v>
      </c>
      <c r="G68" s="410" t="s">
        <v>937</v>
      </c>
      <c r="H68" s="406" t="s">
        <v>509</v>
      </c>
      <c r="I68" s="410" t="s">
        <v>510</v>
      </c>
      <c r="J68" s="382" t="s">
        <v>535</v>
      </c>
      <c r="K68" s="403">
        <v>0.6</v>
      </c>
      <c r="L68" s="382" t="s">
        <v>536</v>
      </c>
      <c r="M68" s="403">
        <v>0.6</v>
      </c>
      <c r="N68" s="382" t="s">
        <v>132</v>
      </c>
      <c r="O68" s="404">
        <v>0.36</v>
      </c>
      <c r="P68" s="287" t="s">
        <v>938</v>
      </c>
      <c r="Q68" s="251" t="s">
        <v>922</v>
      </c>
      <c r="R68" s="289" t="s">
        <v>939</v>
      </c>
      <c r="S68" s="406" t="s">
        <v>94</v>
      </c>
      <c r="T68" s="406" t="s">
        <v>95</v>
      </c>
      <c r="U68" s="404">
        <v>0.25</v>
      </c>
      <c r="V68" s="404">
        <v>0.15</v>
      </c>
      <c r="W68" s="390" t="s">
        <v>540</v>
      </c>
      <c r="X68" s="390" t="s">
        <v>517</v>
      </c>
      <c r="Y68" s="382" t="s">
        <v>518</v>
      </c>
      <c r="Z68" s="403">
        <v>0.36</v>
      </c>
      <c r="AA68" s="382" t="s">
        <v>519</v>
      </c>
      <c r="AB68" s="403">
        <v>0.2</v>
      </c>
      <c r="AC68" s="382" t="s">
        <v>614</v>
      </c>
      <c r="AD68" s="403">
        <v>0.2</v>
      </c>
      <c r="AE68" s="382" t="s">
        <v>542</v>
      </c>
      <c r="AF68" s="382" t="s">
        <v>99</v>
      </c>
      <c r="AG68" s="411" t="s">
        <v>96</v>
      </c>
      <c r="AH68" s="407" t="s">
        <v>924</v>
      </c>
      <c r="AI68" s="412" t="s">
        <v>96</v>
      </c>
      <c r="AJ68" s="195" t="s">
        <v>933</v>
      </c>
      <c r="AK68" s="195"/>
      <c r="AL68" s="195"/>
      <c r="AM68" s="280"/>
      <c r="AN68" s="195"/>
      <c r="AO68" s="251"/>
      <c r="AP68" s="195"/>
      <c r="AQ68" s="195"/>
      <c r="AR68" s="195"/>
      <c r="AS68" s="294"/>
    </row>
    <row r="69" spans="1:45" s="1" customFormat="1" ht="74.25" customHeight="1">
      <c r="A69" s="305" t="s">
        <v>344</v>
      </c>
      <c r="B69" s="310" t="s">
        <v>940</v>
      </c>
      <c r="C69" s="311" t="s">
        <v>346</v>
      </c>
      <c r="D69" s="305" t="s">
        <v>347</v>
      </c>
      <c r="E69" s="311" t="s">
        <v>941</v>
      </c>
      <c r="F69" s="311" t="s">
        <v>942</v>
      </c>
      <c r="G69" s="311" t="s">
        <v>943</v>
      </c>
      <c r="H69" s="311" t="s">
        <v>509</v>
      </c>
      <c r="I69" s="311" t="s">
        <v>510</v>
      </c>
      <c r="J69" s="304" t="s">
        <v>511</v>
      </c>
      <c r="K69" s="309">
        <v>0.8</v>
      </c>
      <c r="L69" s="304" t="s">
        <v>512</v>
      </c>
      <c r="M69" s="309">
        <v>0.8</v>
      </c>
      <c r="N69" s="304" t="s">
        <v>114</v>
      </c>
      <c r="O69" s="307">
        <v>0.64</v>
      </c>
      <c r="P69" s="287" t="s">
        <v>944</v>
      </c>
      <c r="Q69" s="255" t="s">
        <v>945</v>
      </c>
      <c r="R69" s="195" t="s">
        <v>946</v>
      </c>
      <c r="S69" s="304" t="s">
        <v>94</v>
      </c>
      <c r="T69" s="304" t="s">
        <v>95</v>
      </c>
      <c r="U69" s="307">
        <v>0.25</v>
      </c>
      <c r="V69" s="307">
        <v>0.15</v>
      </c>
      <c r="W69" s="304" t="s">
        <v>540</v>
      </c>
      <c r="X69" s="304" t="s">
        <v>517</v>
      </c>
      <c r="Y69" s="304" t="s">
        <v>518</v>
      </c>
      <c r="Z69" s="309">
        <v>0.48</v>
      </c>
      <c r="AA69" s="304" t="s">
        <v>535</v>
      </c>
      <c r="AB69" s="309">
        <v>0.4</v>
      </c>
      <c r="AC69" s="304" t="s">
        <v>541</v>
      </c>
      <c r="AD69" s="309">
        <v>0.4</v>
      </c>
      <c r="AE69" s="328" t="s">
        <v>132</v>
      </c>
      <c r="AF69" s="304" t="s">
        <v>947</v>
      </c>
      <c r="AG69" s="315" t="s">
        <v>96</v>
      </c>
      <c r="AH69" s="195" t="s">
        <v>948</v>
      </c>
      <c r="AI69" s="195" t="s">
        <v>96</v>
      </c>
      <c r="AJ69" s="195" t="s">
        <v>949</v>
      </c>
      <c r="AK69" s="195"/>
      <c r="AL69" s="280"/>
      <c r="AM69" s="195"/>
      <c r="AN69" s="195"/>
      <c r="AO69" s="222"/>
      <c r="AP69" s="195"/>
      <c r="AQ69" s="195"/>
      <c r="AR69" s="195"/>
      <c r="AS69" s="294"/>
    </row>
    <row r="70" spans="1:45" s="1" customFormat="1" ht="70.5" customHeight="1">
      <c r="A70" s="305" t="s">
        <v>344</v>
      </c>
      <c r="B70" s="310" t="s">
        <v>950</v>
      </c>
      <c r="C70" s="311" t="s">
        <v>346</v>
      </c>
      <c r="D70" s="305" t="s">
        <v>347</v>
      </c>
      <c r="E70" s="311" t="s">
        <v>951</v>
      </c>
      <c r="F70" s="311" t="s">
        <v>952</v>
      </c>
      <c r="G70" s="311" t="s">
        <v>953</v>
      </c>
      <c r="H70" s="311" t="s">
        <v>509</v>
      </c>
      <c r="I70" s="311" t="s">
        <v>510</v>
      </c>
      <c r="J70" s="304" t="s">
        <v>519</v>
      </c>
      <c r="K70" s="309">
        <v>0.4</v>
      </c>
      <c r="L70" s="304" t="s">
        <v>614</v>
      </c>
      <c r="M70" s="309">
        <v>0.2</v>
      </c>
      <c r="N70" s="304" t="s">
        <v>542</v>
      </c>
      <c r="O70" s="307">
        <v>0.08</v>
      </c>
      <c r="P70" s="289" t="s">
        <v>954</v>
      </c>
      <c r="Q70" s="195" t="s">
        <v>955</v>
      </c>
      <c r="R70" s="195" t="s">
        <v>956</v>
      </c>
      <c r="S70" s="304" t="s">
        <v>94</v>
      </c>
      <c r="T70" s="304" t="s">
        <v>95</v>
      </c>
      <c r="U70" s="307">
        <v>0.25</v>
      </c>
      <c r="V70" s="307">
        <v>0.15</v>
      </c>
      <c r="W70" s="304" t="s">
        <v>540</v>
      </c>
      <c r="X70" s="304" t="s">
        <v>517</v>
      </c>
      <c r="Y70" s="304" t="s">
        <v>518</v>
      </c>
      <c r="Z70" s="309">
        <v>0.24</v>
      </c>
      <c r="AA70" s="304" t="s">
        <v>519</v>
      </c>
      <c r="AB70" s="309">
        <v>0.2</v>
      </c>
      <c r="AC70" s="304" t="s">
        <v>536</v>
      </c>
      <c r="AD70" s="309">
        <v>0.6</v>
      </c>
      <c r="AE70" s="328" t="s">
        <v>132</v>
      </c>
      <c r="AF70" s="304" t="s">
        <v>99</v>
      </c>
      <c r="AG70" s="310" t="s">
        <v>96</v>
      </c>
      <c r="AH70" s="195" t="s">
        <v>957</v>
      </c>
      <c r="AI70" s="195" t="s">
        <v>96</v>
      </c>
      <c r="AJ70" s="195" t="s">
        <v>958</v>
      </c>
      <c r="AK70" s="195"/>
      <c r="AL70" s="280"/>
      <c r="AM70" s="195"/>
      <c r="AN70" s="195"/>
      <c r="AO70" s="222"/>
      <c r="AP70" s="195"/>
      <c r="AQ70" s="222"/>
      <c r="AR70" s="222"/>
      <c r="AS70" s="294"/>
    </row>
    <row r="71" spans="1:45" s="1" customFormat="1" ht="67.5" customHeight="1">
      <c r="A71" s="305" t="s">
        <v>358</v>
      </c>
      <c r="B71" s="305" t="s">
        <v>959</v>
      </c>
      <c r="C71" s="311" t="s">
        <v>360</v>
      </c>
      <c r="D71" s="305" t="s">
        <v>294</v>
      </c>
      <c r="E71" s="311" t="s">
        <v>960</v>
      </c>
      <c r="F71" s="311" t="s">
        <v>961</v>
      </c>
      <c r="G71" s="338" t="s">
        <v>962</v>
      </c>
      <c r="H71" s="339" t="s">
        <v>583</v>
      </c>
      <c r="I71" s="326" t="s">
        <v>510</v>
      </c>
      <c r="J71" s="202" t="s">
        <v>535</v>
      </c>
      <c r="K71" s="309">
        <v>0.6</v>
      </c>
      <c r="L71" s="202" t="s">
        <v>512</v>
      </c>
      <c r="M71" s="309">
        <v>0.8</v>
      </c>
      <c r="N71" s="304" t="s">
        <v>542</v>
      </c>
      <c r="O71" s="307">
        <v>0.48</v>
      </c>
      <c r="P71" s="289" t="s">
        <v>963</v>
      </c>
      <c r="Q71" s="255" t="s">
        <v>612</v>
      </c>
      <c r="R71" s="340" t="s">
        <v>964</v>
      </c>
      <c r="S71" s="202" t="s">
        <v>94</v>
      </c>
      <c r="T71" s="202" t="s">
        <v>95</v>
      </c>
      <c r="U71" s="307">
        <v>0.25</v>
      </c>
      <c r="V71" s="307">
        <v>0.15</v>
      </c>
      <c r="W71" s="202" t="s">
        <v>540</v>
      </c>
      <c r="X71" s="202" t="s">
        <v>517</v>
      </c>
      <c r="Y71" s="202" t="s">
        <v>859</v>
      </c>
      <c r="Z71" s="309">
        <v>0.36</v>
      </c>
      <c r="AA71" s="304" t="s">
        <v>519</v>
      </c>
      <c r="AB71" s="309">
        <v>0.2</v>
      </c>
      <c r="AC71" s="202" t="s">
        <v>614</v>
      </c>
      <c r="AD71" s="309">
        <v>0.2</v>
      </c>
      <c r="AE71" s="304" t="s">
        <v>542</v>
      </c>
      <c r="AF71" s="331" t="s">
        <v>99</v>
      </c>
      <c r="AG71" s="375" t="s">
        <v>96</v>
      </c>
      <c r="AH71" s="341" t="s">
        <v>370</v>
      </c>
      <c r="AI71" s="195" t="s">
        <v>96</v>
      </c>
      <c r="AJ71" s="195" t="s">
        <v>317</v>
      </c>
      <c r="AK71" s="291"/>
      <c r="AL71" s="280"/>
      <c r="AM71" s="195"/>
      <c r="AN71" s="195"/>
      <c r="AO71" s="222"/>
      <c r="AP71" s="195"/>
      <c r="AQ71" s="222"/>
      <c r="AR71" s="222"/>
      <c r="AS71" s="294"/>
    </row>
    <row r="72" spans="1:45" s="1" customFormat="1" ht="52.5" customHeight="1">
      <c r="A72" s="305" t="s">
        <v>358</v>
      </c>
      <c r="B72" s="305" t="s">
        <v>965</v>
      </c>
      <c r="C72" s="311" t="s">
        <v>360</v>
      </c>
      <c r="D72" s="305" t="s">
        <v>294</v>
      </c>
      <c r="E72" s="323" t="s">
        <v>966</v>
      </c>
      <c r="F72" s="342" t="s">
        <v>967</v>
      </c>
      <c r="G72" s="343" t="s">
        <v>968</v>
      </c>
      <c r="H72" s="339" t="s">
        <v>583</v>
      </c>
      <c r="I72" s="326" t="s">
        <v>510</v>
      </c>
      <c r="J72" s="202" t="s">
        <v>535</v>
      </c>
      <c r="K72" s="309">
        <v>0.6</v>
      </c>
      <c r="L72" s="202" t="s">
        <v>512</v>
      </c>
      <c r="M72" s="309">
        <v>0.8</v>
      </c>
      <c r="N72" s="304" t="s">
        <v>132</v>
      </c>
      <c r="O72" s="307">
        <v>0.48</v>
      </c>
      <c r="P72" s="195" t="s">
        <v>969</v>
      </c>
      <c r="Q72" s="255" t="s">
        <v>970</v>
      </c>
      <c r="R72" s="317" t="s">
        <v>971</v>
      </c>
      <c r="S72" s="202" t="s">
        <v>94</v>
      </c>
      <c r="T72" s="202" t="s">
        <v>95</v>
      </c>
      <c r="U72" s="307">
        <v>0.25</v>
      </c>
      <c r="V72" s="307">
        <v>0.15</v>
      </c>
      <c r="W72" s="202" t="s">
        <v>540</v>
      </c>
      <c r="X72" s="202" t="s">
        <v>517</v>
      </c>
      <c r="Y72" s="202" t="s">
        <v>859</v>
      </c>
      <c r="Z72" s="309">
        <v>0.36</v>
      </c>
      <c r="AA72" s="304" t="s">
        <v>519</v>
      </c>
      <c r="AB72" s="309">
        <v>0.2</v>
      </c>
      <c r="AC72" s="202" t="s">
        <v>536</v>
      </c>
      <c r="AD72" s="309">
        <v>0.6</v>
      </c>
      <c r="AE72" s="304" t="s">
        <v>132</v>
      </c>
      <c r="AF72" s="331" t="s">
        <v>99</v>
      </c>
      <c r="AG72" s="418" t="s">
        <v>97</v>
      </c>
      <c r="AH72" s="341" t="s">
        <v>972</v>
      </c>
      <c r="AI72" s="393" t="s">
        <v>97</v>
      </c>
      <c r="AJ72" s="195" t="s">
        <v>973</v>
      </c>
      <c r="AK72" s="195"/>
      <c r="AL72" s="280"/>
      <c r="AM72" s="195"/>
      <c r="AN72" s="195"/>
      <c r="AO72" s="222"/>
      <c r="AP72" s="195"/>
      <c r="AQ72" s="222"/>
      <c r="AR72" s="222"/>
      <c r="AS72" s="294"/>
    </row>
    <row r="73" spans="1:45" s="1" customFormat="1" ht="57.75" customHeight="1">
      <c r="A73" s="305" t="s">
        <v>358</v>
      </c>
      <c r="B73" s="305" t="s">
        <v>974</v>
      </c>
      <c r="C73" s="311" t="s">
        <v>360</v>
      </c>
      <c r="D73" s="305" t="s">
        <v>294</v>
      </c>
      <c r="E73" s="338" t="s">
        <v>975</v>
      </c>
      <c r="F73" s="344" t="s">
        <v>976</v>
      </c>
      <c r="G73" s="345" t="s">
        <v>977</v>
      </c>
      <c r="H73" s="346" t="s">
        <v>722</v>
      </c>
      <c r="I73" s="326" t="s">
        <v>510</v>
      </c>
      <c r="J73" s="202" t="s">
        <v>519</v>
      </c>
      <c r="K73" s="309">
        <v>0.4</v>
      </c>
      <c r="L73" s="202" t="s">
        <v>536</v>
      </c>
      <c r="M73" s="309">
        <v>0.6</v>
      </c>
      <c r="N73" s="304" t="s">
        <v>132</v>
      </c>
      <c r="O73" s="307">
        <v>0.24</v>
      </c>
      <c r="P73" s="289" t="s">
        <v>978</v>
      </c>
      <c r="Q73" s="255" t="s">
        <v>301</v>
      </c>
      <c r="R73" s="256" t="s">
        <v>979</v>
      </c>
      <c r="S73" s="202" t="s">
        <v>94</v>
      </c>
      <c r="T73" s="202" t="s">
        <v>95</v>
      </c>
      <c r="U73" s="307">
        <v>0.25</v>
      </c>
      <c r="V73" s="307">
        <v>0.15</v>
      </c>
      <c r="W73" s="202" t="s">
        <v>540</v>
      </c>
      <c r="X73" s="202" t="s">
        <v>517</v>
      </c>
      <c r="Y73" s="202" t="s">
        <v>859</v>
      </c>
      <c r="Z73" s="309">
        <v>0.24</v>
      </c>
      <c r="AA73" s="304" t="s">
        <v>519</v>
      </c>
      <c r="AB73" s="309">
        <v>0.2</v>
      </c>
      <c r="AC73" s="202" t="s">
        <v>536</v>
      </c>
      <c r="AD73" s="309">
        <v>0.6</v>
      </c>
      <c r="AE73" s="304" t="s">
        <v>132</v>
      </c>
      <c r="AF73" s="331" t="s">
        <v>99</v>
      </c>
      <c r="AG73" s="319" t="s">
        <v>96</v>
      </c>
      <c r="AH73" s="347" t="s">
        <v>370</v>
      </c>
      <c r="AI73" s="195" t="s">
        <v>96</v>
      </c>
      <c r="AJ73" s="414" t="s">
        <v>317</v>
      </c>
      <c r="AK73" s="195"/>
      <c r="AL73" s="280"/>
      <c r="AM73" s="195"/>
      <c r="AN73" s="195"/>
      <c r="AO73" s="222"/>
      <c r="AP73" s="195"/>
      <c r="AQ73" s="251"/>
      <c r="AR73" s="251"/>
      <c r="AS73" s="294"/>
    </row>
    <row r="74" spans="1:45" s="1" customFormat="1" ht="52.5" customHeight="1">
      <c r="A74" s="305" t="s">
        <v>358</v>
      </c>
      <c r="B74" s="305" t="s">
        <v>980</v>
      </c>
      <c r="C74" s="311" t="s">
        <v>360</v>
      </c>
      <c r="D74" s="305" t="s">
        <v>294</v>
      </c>
      <c r="E74" s="324" t="s">
        <v>981</v>
      </c>
      <c r="F74" s="348" t="s">
        <v>982</v>
      </c>
      <c r="G74" s="349" t="s">
        <v>983</v>
      </c>
      <c r="H74" s="350" t="s">
        <v>583</v>
      </c>
      <c r="I74" s="326" t="s">
        <v>833</v>
      </c>
      <c r="J74" s="202" t="s">
        <v>535</v>
      </c>
      <c r="K74" s="306">
        <v>0.6</v>
      </c>
      <c r="L74" s="202" t="s">
        <v>512</v>
      </c>
      <c r="M74" s="306">
        <v>0.8</v>
      </c>
      <c r="N74" s="304" t="s">
        <v>205</v>
      </c>
      <c r="O74" s="307">
        <v>0.48</v>
      </c>
      <c r="P74" s="289" t="s">
        <v>978</v>
      </c>
      <c r="Q74" s="255" t="s">
        <v>301</v>
      </c>
      <c r="R74" s="256" t="s">
        <v>979</v>
      </c>
      <c r="S74" s="202" t="s">
        <v>94</v>
      </c>
      <c r="T74" s="202" t="s">
        <v>95</v>
      </c>
      <c r="U74" s="307">
        <v>0.25</v>
      </c>
      <c r="V74" s="307">
        <v>0.15</v>
      </c>
      <c r="W74" s="202" t="s">
        <v>540</v>
      </c>
      <c r="X74" s="202" t="s">
        <v>517</v>
      </c>
      <c r="Y74" s="202" t="s">
        <v>859</v>
      </c>
      <c r="Z74" s="309">
        <v>0.36</v>
      </c>
      <c r="AA74" s="304" t="s">
        <v>519</v>
      </c>
      <c r="AB74" s="309">
        <v>0.2</v>
      </c>
      <c r="AC74" s="202" t="s">
        <v>536</v>
      </c>
      <c r="AD74" s="309">
        <v>0.6</v>
      </c>
      <c r="AE74" s="304" t="s">
        <v>132</v>
      </c>
      <c r="AF74" s="255" t="s">
        <v>99</v>
      </c>
      <c r="AG74" s="419" t="s">
        <v>96</v>
      </c>
      <c r="AH74" s="351" t="s">
        <v>370</v>
      </c>
      <c r="AI74" s="195" t="s">
        <v>96</v>
      </c>
      <c r="AJ74" s="195" t="s">
        <v>317</v>
      </c>
      <c r="AK74" s="195"/>
      <c r="AL74" s="195"/>
      <c r="AM74" s="195"/>
      <c r="AN74" s="195"/>
      <c r="AO74" s="222"/>
      <c r="AP74" s="195"/>
      <c r="AQ74" s="195"/>
      <c r="AR74" s="195"/>
      <c r="AS74" s="294"/>
    </row>
    <row r="75" spans="1:45" s="1" customFormat="1" ht="51" customHeight="1">
      <c r="A75" s="305" t="s">
        <v>358</v>
      </c>
      <c r="B75" s="305" t="s">
        <v>984</v>
      </c>
      <c r="C75" s="311" t="s">
        <v>360</v>
      </c>
      <c r="D75" s="305" t="s">
        <v>294</v>
      </c>
      <c r="E75" s="324" t="s">
        <v>985</v>
      </c>
      <c r="F75" s="349" t="s">
        <v>986</v>
      </c>
      <c r="G75" s="352" t="s">
        <v>987</v>
      </c>
      <c r="H75" s="350" t="s">
        <v>583</v>
      </c>
      <c r="I75" s="326" t="s">
        <v>833</v>
      </c>
      <c r="J75" s="202" t="s">
        <v>535</v>
      </c>
      <c r="K75" s="306">
        <v>0.6</v>
      </c>
      <c r="L75" s="202" t="s">
        <v>512</v>
      </c>
      <c r="M75" s="306">
        <v>0.8</v>
      </c>
      <c r="N75" s="304" t="s">
        <v>205</v>
      </c>
      <c r="O75" s="307">
        <v>0.48</v>
      </c>
      <c r="P75" s="289" t="s">
        <v>988</v>
      </c>
      <c r="Q75" s="202" t="s">
        <v>989</v>
      </c>
      <c r="R75" s="195" t="s">
        <v>990</v>
      </c>
      <c r="S75" s="202" t="s">
        <v>94</v>
      </c>
      <c r="T75" s="202" t="s">
        <v>95</v>
      </c>
      <c r="U75" s="307">
        <v>0.25</v>
      </c>
      <c r="V75" s="307">
        <v>0.15</v>
      </c>
      <c r="W75" s="202" t="s">
        <v>540</v>
      </c>
      <c r="X75" s="202" t="s">
        <v>517</v>
      </c>
      <c r="Y75" s="202" t="s">
        <v>859</v>
      </c>
      <c r="Z75" s="309">
        <v>0.36</v>
      </c>
      <c r="AA75" s="304" t="s">
        <v>519</v>
      </c>
      <c r="AB75" s="309">
        <v>0.2</v>
      </c>
      <c r="AC75" s="202" t="s">
        <v>536</v>
      </c>
      <c r="AD75" s="309">
        <v>0.6</v>
      </c>
      <c r="AE75" s="304" t="s">
        <v>132</v>
      </c>
      <c r="AF75" s="331" t="s">
        <v>99</v>
      </c>
      <c r="AG75" s="375" t="s">
        <v>96</v>
      </c>
      <c r="AH75" s="353" t="s">
        <v>370</v>
      </c>
      <c r="AI75" s="195" t="s">
        <v>96</v>
      </c>
      <c r="AJ75" s="415" t="s">
        <v>317</v>
      </c>
      <c r="AK75" s="195"/>
      <c r="AL75" s="280"/>
      <c r="AM75" s="195"/>
      <c r="AN75" s="195"/>
      <c r="AO75" s="195"/>
      <c r="AP75" s="195"/>
      <c r="AQ75" s="251"/>
      <c r="AR75" s="251"/>
      <c r="AS75" s="294"/>
    </row>
    <row r="76" spans="1:45" s="1" customFormat="1" ht="24" customHeight="1">
      <c r="A76" s="305" t="s">
        <v>387</v>
      </c>
      <c r="B76" s="305" t="s">
        <v>991</v>
      </c>
      <c r="C76" s="311" t="s">
        <v>389</v>
      </c>
      <c r="D76" s="305" t="s">
        <v>992</v>
      </c>
      <c r="E76" s="311" t="s">
        <v>993</v>
      </c>
      <c r="F76" s="354" t="s">
        <v>994</v>
      </c>
      <c r="G76" s="345" t="s">
        <v>995</v>
      </c>
      <c r="H76" s="326" t="s">
        <v>509</v>
      </c>
      <c r="I76" s="323" t="s">
        <v>646</v>
      </c>
      <c r="J76" s="202" t="s">
        <v>519</v>
      </c>
      <c r="K76" s="306">
        <v>0.4</v>
      </c>
      <c r="L76" s="202" t="s">
        <v>541</v>
      </c>
      <c r="M76" s="306">
        <v>0.4</v>
      </c>
      <c r="N76" s="304" t="s">
        <v>132</v>
      </c>
      <c r="O76" s="307">
        <v>0.16</v>
      </c>
      <c r="P76" s="195" t="s">
        <v>996</v>
      </c>
      <c r="Q76" s="255" t="s">
        <v>997</v>
      </c>
      <c r="R76" s="256" t="s">
        <v>998</v>
      </c>
      <c r="S76" s="202" t="s">
        <v>94</v>
      </c>
      <c r="T76" s="202" t="s">
        <v>95</v>
      </c>
      <c r="U76" s="307">
        <v>0.25</v>
      </c>
      <c r="V76" s="307">
        <v>0.15</v>
      </c>
      <c r="W76" s="202" t="s">
        <v>540</v>
      </c>
      <c r="X76" s="202" t="s">
        <v>623</v>
      </c>
      <c r="Y76" s="202" t="s">
        <v>518</v>
      </c>
      <c r="Z76" s="309">
        <v>0.24</v>
      </c>
      <c r="AA76" s="304" t="s">
        <v>519</v>
      </c>
      <c r="AB76" s="309">
        <v>0.2</v>
      </c>
      <c r="AC76" s="202" t="s">
        <v>536</v>
      </c>
      <c r="AD76" s="309">
        <v>0.6</v>
      </c>
      <c r="AE76" s="304" t="s">
        <v>132</v>
      </c>
      <c r="AF76" s="255" t="s">
        <v>99</v>
      </c>
      <c r="AG76" s="255" t="s">
        <v>96</v>
      </c>
      <c r="AH76" s="317" t="s">
        <v>999</v>
      </c>
      <c r="AI76" s="195"/>
      <c r="AJ76" s="195"/>
      <c r="AK76" s="292"/>
      <c r="AL76" s="280"/>
      <c r="AM76" s="251"/>
      <c r="AN76" s="251"/>
      <c r="AO76" s="195"/>
      <c r="AP76" s="195"/>
      <c r="AQ76" s="222"/>
      <c r="AR76" s="222"/>
      <c r="AS76" s="294"/>
    </row>
    <row r="77" spans="1:45" s="1" customFormat="1" ht="24" customHeight="1">
      <c r="A77" s="305" t="s">
        <v>387</v>
      </c>
      <c r="B77" s="305" t="s">
        <v>1000</v>
      </c>
      <c r="C77" s="311" t="s">
        <v>389</v>
      </c>
      <c r="D77" s="305" t="s">
        <v>992</v>
      </c>
      <c r="E77" s="324" t="s">
        <v>1001</v>
      </c>
      <c r="F77" s="355" t="s">
        <v>1002</v>
      </c>
      <c r="G77" s="356" t="s">
        <v>1003</v>
      </c>
      <c r="H77" s="326" t="s">
        <v>509</v>
      </c>
      <c r="I77" s="323" t="s">
        <v>1004</v>
      </c>
      <c r="J77" s="202" t="s">
        <v>535</v>
      </c>
      <c r="K77" s="306">
        <v>0.6</v>
      </c>
      <c r="L77" s="202" t="s">
        <v>536</v>
      </c>
      <c r="M77" s="306">
        <v>0.6</v>
      </c>
      <c r="N77" s="304" t="s">
        <v>132</v>
      </c>
      <c r="O77" s="307">
        <v>0.36</v>
      </c>
      <c r="P77" s="195" t="s">
        <v>1005</v>
      </c>
      <c r="Q77" s="255" t="s">
        <v>137</v>
      </c>
      <c r="R77" s="317" t="s">
        <v>1006</v>
      </c>
      <c r="S77" s="202" t="s">
        <v>94</v>
      </c>
      <c r="T77" s="202" t="s">
        <v>826</v>
      </c>
      <c r="U77" s="307">
        <v>0.1</v>
      </c>
      <c r="V77" s="307">
        <v>0.15</v>
      </c>
      <c r="W77" s="202" t="s">
        <v>540</v>
      </c>
      <c r="X77" s="202" t="s">
        <v>517</v>
      </c>
      <c r="Y77" s="202" t="s">
        <v>518</v>
      </c>
      <c r="Z77" s="309">
        <v>0.45</v>
      </c>
      <c r="AA77" s="304" t="s">
        <v>535</v>
      </c>
      <c r="AB77" s="309">
        <v>0.4</v>
      </c>
      <c r="AC77" s="202" t="s">
        <v>536</v>
      </c>
      <c r="AD77" s="309">
        <v>0.6</v>
      </c>
      <c r="AE77" s="304" t="s">
        <v>132</v>
      </c>
      <c r="AF77" s="255" t="s">
        <v>99</v>
      </c>
      <c r="AG77" s="255" t="s">
        <v>96</v>
      </c>
      <c r="AH77" s="317" t="s">
        <v>999</v>
      </c>
      <c r="AI77" s="279"/>
      <c r="AJ77" s="279"/>
      <c r="AK77" s="279"/>
      <c r="AL77" s="195"/>
      <c r="AM77" s="195"/>
      <c r="AN77" s="195"/>
      <c r="AO77" s="251"/>
      <c r="AP77" s="195"/>
      <c r="AQ77" s="195"/>
      <c r="AR77" s="195"/>
      <c r="AS77" s="294"/>
    </row>
    <row r="78" spans="1:45" s="1" customFormat="1" ht="24" customHeight="1">
      <c r="A78" s="305" t="s">
        <v>387</v>
      </c>
      <c r="B78" s="305" t="s">
        <v>1007</v>
      </c>
      <c r="C78" s="311" t="s">
        <v>389</v>
      </c>
      <c r="D78" s="305" t="s">
        <v>992</v>
      </c>
      <c r="E78" s="342" t="s">
        <v>1008</v>
      </c>
      <c r="F78" s="357" t="s">
        <v>1009</v>
      </c>
      <c r="G78" s="357" t="s">
        <v>1010</v>
      </c>
      <c r="H78" s="326" t="s">
        <v>509</v>
      </c>
      <c r="I78" s="323" t="s">
        <v>1004</v>
      </c>
      <c r="J78" s="202" t="s">
        <v>535</v>
      </c>
      <c r="K78" s="306">
        <v>0.6</v>
      </c>
      <c r="L78" s="202" t="s">
        <v>536</v>
      </c>
      <c r="M78" s="306">
        <v>0.6</v>
      </c>
      <c r="N78" s="304" t="s">
        <v>520</v>
      </c>
      <c r="O78" s="307">
        <v>0.36</v>
      </c>
      <c r="P78" s="195" t="s">
        <v>1011</v>
      </c>
      <c r="Q78" s="255" t="s">
        <v>137</v>
      </c>
      <c r="R78" s="317" t="s">
        <v>1012</v>
      </c>
      <c r="S78" s="202" t="s">
        <v>94</v>
      </c>
      <c r="T78" s="202" t="s">
        <v>95</v>
      </c>
      <c r="U78" s="307">
        <v>0.25</v>
      </c>
      <c r="V78" s="307">
        <v>0.15</v>
      </c>
      <c r="W78" s="202" t="s">
        <v>540</v>
      </c>
      <c r="X78" s="202" t="s">
        <v>517</v>
      </c>
      <c r="Y78" s="202" t="s">
        <v>518</v>
      </c>
      <c r="Z78" s="309">
        <v>0.36</v>
      </c>
      <c r="AA78" s="304" t="s">
        <v>519</v>
      </c>
      <c r="AB78" s="309">
        <v>0.2</v>
      </c>
      <c r="AC78" s="202" t="s">
        <v>512</v>
      </c>
      <c r="AD78" s="309">
        <v>0.8</v>
      </c>
      <c r="AE78" s="304" t="s">
        <v>520</v>
      </c>
      <c r="AF78" s="255" t="s">
        <v>99</v>
      </c>
      <c r="AG78" s="255" t="s">
        <v>96</v>
      </c>
      <c r="AH78" s="317" t="s">
        <v>999</v>
      </c>
      <c r="AI78" s="279"/>
      <c r="AJ78" s="279"/>
      <c r="AK78" s="279"/>
      <c r="AL78" s="195"/>
      <c r="AM78" s="195"/>
      <c r="AN78" s="195"/>
      <c r="AO78" s="195"/>
      <c r="AP78" s="195"/>
      <c r="AQ78" s="195"/>
      <c r="AR78" s="195"/>
      <c r="AS78" s="294"/>
    </row>
    <row r="79" spans="1:45" s="1" customFormat="1" ht="24" customHeight="1">
      <c r="A79" s="305" t="s">
        <v>387</v>
      </c>
      <c r="B79" s="305" t="s">
        <v>1013</v>
      </c>
      <c r="C79" s="311" t="s">
        <v>389</v>
      </c>
      <c r="D79" s="318" t="s">
        <v>992</v>
      </c>
      <c r="E79" s="330" t="s">
        <v>1014</v>
      </c>
      <c r="F79" s="358" t="s">
        <v>1015</v>
      </c>
      <c r="G79" s="358" t="s">
        <v>1016</v>
      </c>
      <c r="H79" s="326" t="s">
        <v>509</v>
      </c>
      <c r="I79" s="323" t="s">
        <v>1004</v>
      </c>
      <c r="J79" s="255" t="s">
        <v>535</v>
      </c>
      <c r="K79" s="306">
        <v>0.6</v>
      </c>
      <c r="L79" s="202" t="s">
        <v>536</v>
      </c>
      <c r="M79" s="306">
        <v>0.6</v>
      </c>
      <c r="N79" s="304" t="s">
        <v>542</v>
      </c>
      <c r="O79" s="307">
        <v>0.36</v>
      </c>
      <c r="P79" s="195" t="s">
        <v>1017</v>
      </c>
      <c r="Q79" s="255" t="s">
        <v>997</v>
      </c>
      <c r="R79" s="256" t="s">
        <v>1018</v>
      </c>
      <c r="S79" s="202" t="s">
        <v>94</v>
      </c>
      <c r="T79" s="202" t="s">
        <v>95</v>
      </c>
      <c r="U79" s="307">
        <v>0.25</v>
      </c>
      <c r="V79" s="307">
        <v>0.15</v>
      </c>
      <c r="W79" s="255" t="s">
        <v>516</v>
      </c>
      <c r="X79" s="255" t="s">
        <v>517</v>
      </c>
      <c r="Y79" s="255" t="s">
        <v>859</v>
      </c>
      <c r="Z79" s="309">
        <v>0.36</v>
      </c>
      <c r="AA79" s="304" t="s">
        <v>519</v>
      </c>
      <c r="AB79" s="309">
        <v>0.2</v>
      </c>
      <c r="AC79" s="255" t="s">
        <v>614</v>
      </c>
      <c r="AD79" s="309">
        <v>0.2</v>
      </c>
      <c r="AE79" s="304" t="s">
        <v>542</v>
      </c>
      <c r="AF79" s="255" t="s">
        <v>99</v>
      </c>
      <c r="AG79" s="255" t="s">
        <v>96</v>
      </c>
      <c r="AH79" s="317" t="s">
        <v>999</v>
      </c>
      <c r="AI79" s="279"/>
      <c r="AJ79" s="279"/>
      <c r="AK79" s="279"/>
      <c r="AL79" s="300"/>
      <c r="AM79" s="279"/>
      <c r="AN79" s="279"/>
      <c r="AO79" s="251"/>
      <c r="AP79" s="195"/>
      <c r="AQ79" s="195"/>
      <c r="AR79" s="195"/>
      <c r="AS79" s="294"/>
    </row>
    <row r="80" spans="1:45" s="1" customFormat="1" ht="24" customHeight="1">
      <c r="A80" s="305" t="s">
        <v>387</v>
      </c>
      <c r="B80" s="305" t="s">
        <v>1019</v>
      </c>
      <c r="C80" s="311" t="s">
        <v>389</v>
      </c>
      <c r="D80" s="318" t="s">
        <v>992</v>
      </c>
      <c r="E80" s="330" t="s">
        <v>1020</v>
      </c>
      <c r="F80" s="358" t="s">
        <v>1021</v>
      </c>
      <c r="G80" s="358" t="s">
        <v>1022</v>
      </c>
      <c r="H80" s="326" t="s">
        <v>509</v>
      </c>
      <c r="I80" s="323" t="s">
        <v>1004</v>
      </c>
      <c r="J80" s="255" t="s">
        <v>535</v>
      </c>
      <c r="K80" s="306">
        <v>0.6</v>
      </c>
      <c r="L80" s="202" t="s">
        <v>512</v>
      </c>
      <c r="M80" s="306">
        <v>0.8</v>
      </c>
      <c r="N80" s="304" t="s">
        <v>542</v>
      </c>
      <c r="O80" s="307">
        <v>0.48</v>
      </c>
      <c r="P80" s="195" t="s">
        <v>1023</v>
      </c>
      <c r="Q80" s="255" t="s">
        <v>997</v>
      </c>
      <c r="R80" s="359" t="s">
        <v>1012</v>
      </c>
      <c r="S80" s="202" t="s">
        <v>94</v>
      </c>
      <c r="T80" s="202" t="s">
        <v>95</v>
      </c>
      <c r="U80" s="307">
        <v>0.25</v>
      </c>
      <c r="V80" s="307">
        <v>0.15</v>
      </c>
      <c r="W80" s="255" t="s">
        <v>516</v>
      </c>
      <c r="X80" s="255" t="s">
        <v>517</v>
      </c>
      <c r="Y80" s="255" t="s">
        <v>518</v>
      </c>
      <c r="Z80" s="309">
        <v>0.36</v>
      </c>
      <c r="AA80" s="304" t="s">
        <v>519</v>
      </c>
      <c r="AB80" s="309">
        <v>0.2</v>
      </c>
      <c r="AC80" s="304" t="s">
        <v>541</v>
      </c>
      <c r="AD80" s="309">
        <v>0.4</v>
      </c>
      <c r="AE80" s="304" t="s">
        <v>542</v>
      </c>
      <c r="AF80" s="304" t="s">
        <v>99</v>
      </c>
      <c r="AG80" s="255" t="s">
        <v>96</v>
      </c>
      <c r="AH80" s="317" t="s">
        <v>999</v>
      </c>
      <c r="AI80" s="279"/>
      <c r="AJ80" s="279"/>
      <c r="AK80" s="195"/>
      <c r="AL80" s="195"/>
      <c r="AM80" s="195"/>
      <c r="AN80" s="195"/>
      <c r="AO80" s="251"/>
      <c r="AP80" s="195"/>
      <c r="AQ80" s="195"/>
      <c r="AR80" s="195"/>
      <c r="AS80" s="294"/>
    </row>
    <row r="81" spans="1:45" s="1" customFormat="1" ht="24" customHeight="1">
      <c r="A81" s="305" t="s">
        <v>387</v>
      </c>
      <c r="B81" s="305" t="s">
        <v>1024</v>
      </c>
      <c r="C81" s="311" t="s">
        <v>389</v>
      </c>
      <c r="D81" s="318" t="s">
        <v>992</v>
      </c>
      <c r="E81" s="330" t="s">
        <v>1025</v>
      </c>
      <c r="F81" s="356" t="s">
        <v>1026</v>
      </c>
      <c r="G81" s="356" t="s">
        <v>1027</v>
      </c>
      <c r="H81" s="326" t="s">
        <v>722</v>
      </c>
      <c r="I81" s="323" t="s">
        <v>1028</v>
      </c>
      <c r="J81" s="255" t="s">
        <v>535</v>
      </c>
      <c r="K81" s="306">
        <v>0.6</v>
      </c>
      <c r="L81" s="202" t="s">
        <v>536</v>
      </c>
      <c r="M81" s="306">
        <v>0.6</v>
      </c>
      <c r="N81" s="304" t="s">
        <v>542</v>
      </c>
      <c r="O81" s="307">
        <v>0.36</v>
      </c>
      <c r="P81" s="289" t="s">
        <v>1029</v>
      </c>
      <c r="Q81" s="255" t="s">
        <v>997</v>
      </c>
      <c r="R81" s="317" t="s">
        <v>1030</v>
      </c>
      <c r="S81" s="202" t="s">
        <v>94</v>
      </c>
      <c r="T81" s="202" t="s">
        <v>95</v>
      </c>
      <c r="U81" s="307">
        <v>0.25</v>
      </c>
      <c r="V81" s="307">
        <v>0.15</v>
      </c>
      <c r="W81" s="202" t="s">
        <v>516</v>
      </c>
      <c r="X81" s="202" t="s">
        <v>623</v>
      </c>
      <c r="Y81" s="202" t="s">
        <v>518</v>
      </c>
      <c r="Z81" s="309">
        <v>0.36</v>
      </c>
      <c r="AA81" s="304" t="s">
        <v>519</v>
      </c>
      <c r="AB81" s="309">
        <v>0.2</v>
      </c>
      <c r="AC81" s="255" t="s">
        <v>541</v>
      </c>
      <c r="AD81" s="309">
        <v>0.4</v>
      </c>
      <c r="AE81" s="304" t="s">
        <v>542</v>
      </c>
      <c r="AF81" s="255" t="s">
        <v>99</v>
      </c>
      <c r="AG81" s="255" t="s">
        <v>96</v>
      </c>
      <c r="AH81" s="317" t="s">
        <v>999</v>
      </c>
      <c r="AI81" s="195"/>
      <c r="AJ81" s="195"/>
      <c r="AK81" s="195"/>
      <c r="AL81" s="195"/>
      <c r="AM81" s="280"/>
      <c r="AN81" s="195"/>
      <c r="AO81" s="251"/>
      <c r="AP81" s="195"/>
      <c r="AQ81" s="195"/>
      <c r="AR81" s="195"/>
      <c r="AS81" s="294"/>
    </row>
    <row r="82" spans="1:45" s="1" customFormat="1" ht="24" customHeight="1">
      <c r="A82" s="305" t="s">
        <v>387</v>
      </c>
      <c r="B82" s="305" t="s">
        <v>1031</v>
      </c>
      <c r="C82" s="311" t="s">
        <v>389</v>
      </c>
      <c r="D82" s="318" t="s">
        <v>992</v>
      </c>
      <c r="E82" s="330" t="s">
        <v>1032</v>
      </c>
      <c r="F82" s="356" t="s">
        <v>1033</v>
      </c>
      <c r="G82" s="356" t="s">
        <v>1034</v>
      </c>
      <c r="H82" s="326" t="s">
        <v>509</v>
      </c>
      <c r="I82" s="323" t="s">
        <v>1004</v>
      </c>
      <c r="J82" s="255" t="s">
        <v>535</v>
      </c>
      <c r="K82" s="306">
        <v>0.6</v>
      </c>
      <c r="L82" s="202" t="s">
        <v>536</v>
      </c>
      <c r="M82" s="306">
        <v>0.6</v>
      </c>
      <c r="N82" s="304" t="s">
        <v>542</v>
      </c>
      <c r="O82" s="307">
        <v>0.36</v>
      </c>
      <c r="P82" s="289" t="s">
        <v>1035</v>
      </c>
      <c r="Q82" s="255" t="s">
        <v>997</v>
      </c>
      <c r="R82" s="360" t="s">
        <v>1036</v>
      </c>
      <c r="S82" s="202" t="s">
        <v>94</v>
      </c>
      <c r="T82" s="202" t="s">
        <v>95</v>
      </c>
      <c r="U82" s="307">
        <v>0.25</v>
      </c>
      <c r="V82" s="307">
        <v>0.15</v>
      </c>
      <c r="W82" s="337" t="s">
        <v>516</v>
      </c>
      <c r="X82" s="337" t="s">
        <v>517</v>
      </c>
      <c r="Y82" s="336" t="s">
        <v>859</v>
      </c>
      <c r="Z82" s="309">
        <v>0.36</v>
      </c>
      <c r="AA82" s="304" t="s">
        <v>519</v>
      </c>
      <c r="AB82" s="309">
        <v>0.2</v>
      </c>
      <c r="AC82" s="361" t="s">
        <v>614</v>
      </c>
      <c r="AD82" s="309">
        <v>0.2</v>
      </c>
      <c r="AE82" s="304" t="s">
        <v>542</v>
      </c>
      <c r="AF82" s="339" t="s">
        <v>99</v>
      </c>
      <c r="AG82" s="255" t="s">
        <v>96</v>
      </c>
      <c r="AH82" s="317" t="s">
        <v>999</v>
      </c>
      <c r="AI82" s="185"/>
      <c r="AJ82" s="195"/>
      <c r="AK82" s="195"/>
      <c r="AL82" s="195"/>
      <c r="AM82" s="280"/>
      <c r="AN82" s="195"/>
      <c r="AO82" s="251"/>
      <c r="AP82" s="195"/>
      <c r="AQ82" s="195"/>
      <c r="AR82" s="195"/>
      <c r="AS82" s="294"/>
    </row>
    <row r="83" spans="1:45" s="1" customFormat="1" ht="24" customHeight="1">
      <c r="A83" s="305" t="s">
        <v>387</v>
      </c>
      <c r="B83" s="305" t="s">
        <v>1037</v>
      </c>
      <c r="C83" s="311" t="s">
        <v>389</v>
      </c>
      <c r="D83" s="318" t="s">
        <v>992</v>
      </c>
      <c r="E83" s="318" t="s">
        <v>1038</v>
      </c>
      <c r="F83" s="358" t="s">
        <v>1039</v>
      </c>
      <c r="G83" s="358" t="s">
        <v>1040</v>
      </c>
      <c r="H83" s="326" t="s">
        <v>509</v>
      </c>
      <c r="I83" s="323" t="s">
        <v>1004</v>
      </c>
      <c r="J83" s="304" t="s">
        <v>535</v>
      </c>
      <c r="K83" s="306">
        <v>0.6</v>
      </c>
      <c r="L83" s="305" t="s">
        <v>512</v>
      </c>
      <c r="M83" s="306">
        <v>0.8</v>
      </c>
      <c r="N83" s="304" t="s">
        <v>542</v>
      </c>
      <c r="O83" s="327">
        <v>0.48</v>
      </c>
      <c r="P83" s="289" t="s">
        <v>1041</v>
      </c>
      <c r="Q83" s="304" t="s">
        <v>1042</v>
      </c>
      <c r="R83" s="311" t="s">
        <v>1043</v>
      </c>
      <c r="S83" s="305" t="s">
        <v>94</v>
      </c>
      <c r="T83" s="305" t="s">
        <v>95</v>
      </c>
      <c r="U83" s="327">
        <v>0.25</v>
      </c>
      <c r="V83" s="327">
        <v>0.15</v>
      </c>
      <c r="W83" s="304" t="s">
        <v>516</v>
      </c>
      <c r="X83" s="304" t="s">
        <v>623</v>
      </c>
      <c r="Y83" s="304" t="s">
        <v>518</v>
      </c>
      <c r="Z83" s="306">
        <v>0.36</v>
      </c>
      <c r="AA83" s="304" t="s">
        <v>519</v>
      </c>
      <c r="AB83" s="306">
        <v>0.2</v>
      </c>
      <c r="AC83" s="304" t="s">
        <v>614</v>
      </c>
      <c r="AD83" s="306">
        <v>0.2</v>
      </c>
      <c r="AE83" s="304" t="s">
        <v>542</v>
      </c>
      <c r="AF83" s="304" t="s">
        <v>99</v>
      </c>
      <c r="AG83" s="304" t="s">
        <v>96</v>
      </c>
      <c r="AH83" s="317" t="s">
        <v>999</v>
      </c>
      <c r="AI83" s="195"/>
      <c r="AJ83" s="195"/>
      <c r="AK83" s="195"/>
      <c r="AL83" s="195"/>
      <c r="AM83" s="280"/>
      <c r="AN83" s="195"/>
      <c r="AO83" s="251"/>
      <c r="AP83" s="195"/>
      <c r="AQ83" s="195"/>
      <c r="AR83" s="195"/>
      <c r="AS83" s="294"/>
    </row>
    <row r="84" spans="1:45" s="1" customFormat="1" ht="24" customHeight="1">
      <c r="A84" s="305" t="s">
        <v>387</v>
      </c>
      <c r="B84" s="305" t="s">
        <v>1044</v>
      </c>
      <c r="C84" s="311" t="s">
        <v>389</v>
      </c>
      <c r="D84" s="318" t="s">
        <v>992</v>
      </c>
      <c r="E84" s="347" t="s">
        <v>1045</v>
      </c>
      <c r="F84" s="358" t="s">
        <v>1046</v>
      </c>
      <c r="G84" s="358" t="s">
        <v>1047</v>
      </c>
      <c r="H84" s="326" t="s">
        <v>509</v>
      </c>
      <c r="I84" s="323" t="s">
        <v>1004</v>
      </c>
      <c r="J84" s="304" t="s">
        <v>535</v>
      </c>
      <c r="K84" s="306">
        <v>0.6</v>
      </c>
      <c r="L84" s="305" t="s">
        <v>512</v>
      </c>
      <c r="M84" s="306">
        <v>0.8</v>
      </c>
      <c r="N84" s="304" t="s">
        <v>542</v>
      </c>
      <c r="O84" s="327">
        <v>0.48</v>
      </c>
      <c r="P84" s="195" t="s">
        <v>1023</v>
      </c>
      <c r="Q84" s="304" t="s">
        <v>1042</v>
      </c>
      <c r="R84" s="311" t="s">
        <v>1048</v>
      </c>
      <c r="S84" s="305" t="s">
        <v>94</v>
      </c>
      <c r="T84" s="305" t="s">
        <v>95</v>
      </c>
      <c r="U84" s="327">
        <v>0.25</v>
      </c>
      <c r="V84" s="327">
        <v>0.15</v>
      </c>
      <c r="W84" s="304" t="s">
        <v>540</v>
      </c>
      <c r="X84" s="304" t="s">
        <v>517</v>
      </c>
      <c r="Y84" s="304" t="s">
        <v>518</v>
      </c>
      <c r="Z84" s="306">
        <v>0.36</v>
      </c>
      <c r="AA84" s="304" t="s">
        <v>519</v>
      </c>
      <c r="AB84" s="306">
        <v>0.2</v>
      </c>
      <c r="AC84" s="304" t="s">
        <v>614</v>
      </c>
      <c r="AD84" s="306">
        <v>0.2</v>
      </c>
      <c r="AE84" s="304" t="s">
        <v>542</v>
      </c>
      <c r="AF84" s="304" t="s">
        <v>99</v>
      </c>
      <c r="AG84" s="304" t="s">
        <v>96</v>
      </c>
      <c r="AH84" s="317" t="s">
        <v>999</v>
      </c>
      <c r="AI84" s="195"/>
      <c r="AJ84" s="195"/>
      <c r="AK84" s="195"/>
      <c r="AL84" s="195"/>
      <c r="AM84" s="280"/>
      <c r="AN84" s="195"/>
      <c r="AO84" s="251"/>
      <c r="AP84" s="195"/>
      <c r="AQ84" s="195"/>
      <c r="AR84" s="195"/>
      <c r="AS84" s="294"/>
    </row>
    <row r="85" spans="1:45" s="1" customFormat="1" ht="24" customHeight="1">
      <c r="A85" s="305" t="s">
        <v>387</v>
      </c>
      <c r="B85" s="305" t="s">
        <v>1049</v>
      </c>
      <c r="C85" s="311" t="s">
        <v>389</v>
      </c>
      <c r="D85" s="362" t="s">
        <v>992</v>
      </c>
      <c r="E85" s="363" t="s">
        <v>1050</v>
      </c>
      <c r="F85" s="363" t="s">
        <v>1051</v>
      </c>
      <c r="G85" s="364" t="s">
        <v>1052</v>
      </c>
      <c r="H85" s="326" t="s">
        <v>509</v>
      </c>
      <c r="I85" s="323" t="s">
        <v>1004</v>
      </c>
      <c r="J85" s="255" t="s">
        <v>535</v>
      </c>
      <c r="K85" s="306">
        <v>0.6</v>
      </c>
      <c r="L85" s="202" t="s">
        <v>536</v>
      </c>
      <c r="M85" s="306">
        <v>0.6</v>
      </c>
      <c r="N85" s="304" t="s">
        <v>542</v>
      </c>
      <c r="O85" s="307">
        <v>0.36</v>
      </c>
      <c r="P85" s="195" t="s">
        <v>1053</v>
      </c>
      <c r="Q85" s="202" t="s">
        <v>137</v>
      </c>
      <c r="R85" s="317" t="s">
        <v>1054</v>
      </c>
      <c r="S85" s="202" t="s">
        <v>94</v>
      </c>
      <c r="T85" s="202" t="s">
        <v>95</v>
      </c>
      <c r="U85" s="307">
        <v>0.25</v>
      </c>
      <c r="V85" s="307">
        <v>0.15</v>
      </c>
      <c r="W85" s="304" t="s">
        <v>516</v>
      </c>
      <c r="X85" s="304" t="s">
        <v>517</v>
      </c>
      <c r="Y85" s="304" t="s">
        <v>518</v>
      </c>
      <c r="Z85" s="309">
        <v>0.36</v>
      </c>
      <c r="AA85" s="304" t="s">
        <v>519</v>
      </c>
      <c r="AB85" s="309">
        <v>0.2</v>
      </c>
      <c r="AC85" s="304" t="s">
        <v>614</v>
      </c>
      <c r="AD85" s="309">
        <v>0.2</v>
      </c>
      <c r="AE85" s="304" t="s">
        <v>542</v>
      </c>
      <c r="AF85" s="255" t="s">
        <v>99</v>
      </c>
      <c r="AG85" s="255" t="s">
        <v>96</v>
      </c>
      <c r="AH85" s="317" t="s">
        <v>999</v>
      </c>
      <c r="AI85" s="195"/>
      <c r="AJ85" s="195"/>
      <c r="AK85" s="195"/>
      <c r="AL85" s="195"/>
      <c r="AM85" s="280"/>
      <c r="AN85" s="195"/>
      <c r="AO85" s="251"/>
      <c r="AP85" s="195"/>
      <c r="AQ85" s="195"/>
      <c r="AR85" s="195"/>
      <c r="AS85" s="294"/>
    </row>
    <row r="86" spans="1:45" s="1" customFormat="1" ht="24" customHeight="1">
      <c r="A86" s="305" t="s">
        <v>387</v>
      </c>
      <c r="B86" s="305" t="s">
        <v>1055</v>
      </c>
      <c r="C86" s="311" t="s">
        <v>389</v>
      </c>
      <c r="D86" s="362" t="s">
        <v>992</v>
      </c>
      <c r="E86" s="353" t="s">
        <v>1056</v>
      </c>
      <c r="F86" s="358" t="s">
        <v>1051</v>
      </c>
      <c r="G86" s="356" t="s">
        <v>1057</v>
      </c>
      <c r="H86" s="326" t="s">
        <v>509</v>
      </c>
      <c r="I86" s="323" t="s">
        <v>1004</v>
      </c>
      <c r="J86" s="255" t="s">
        <v>535</v>
      </c>
      <c r="K86" s="306">
        <v>0.6</v>
      </c>
      <c r="L86" s="202" t="s">
        <v>541</v>
      </c>
      <c r="M86" s="306">
        <v>0.4</v>
      </c>
      <c r="N86" s="304" t="s">
        <v>542</v>
      </c>
      <c r="O86" s="307">
        <v>0.24</v>
      </c>
      <c r="P86" s="195" t="s">
        <v>1058</v>
      </c>
      <c r="Q86" s="202" t="s">
        <v>137</v>
      </c>
      <c r="R86" s="195" t="s">
        <v>1059</v>
      </c>
      <c r="S86" s="202" t="s">
        <v>94</v>
      </c>
      <c r="T86" s="202" t="s">
        <v>95</v>
      </c>
      <c r="U86" s="307">
        <v>0.25</v>
      </c>
      <c r="V86" s="307">
        <v>0.15</v>
      </c>
      <c r="W86" s="304" t="s">
        <v>540</v>
      </c>
      <c r="X86" s="304" t="s">
        <v>517</v>
      </c>
      <c r="Y86" s="304" t="s">
        <v>859</v>
      </c>
      <c r="Z86" s="309">
        <v>0.36</v>
      </c>
      <c r="AA86" s="304" t="s">
        <v>519</v>
      </c>
      <c r="AB86" s="309">
        <v>0.2</v>
      </c>
      <c r="AC86" s="304" t="s">
        <v>614</v>
      </c>
      <c r="AD86" s="309">
        <v>0.2</v>
      </c>
      <c r="AE86" s="304" t="s">
        <v>542</v>
      </c>
      <c r="AF86" s="255" t="s">
        <v>99</v>
      </c>
      <c r="AG86" s="255" t="s">
        <v>96</v>
      </c>
      <c r="AH86" s="317" t="s">
        <v>999</v>
      </c>
      <c r="AI86" s="195"/>
      <c r="AJ86" s="195"/>
      <c r="AK86" s="195"/>
      <c r="AL86" s="195"/>
      <c r="AM86" s="280"/>
      <c r="AN86" s="195"/>
      <c r="AO86" s="251"/>
      <c r="AP86" s="195"/>
      <c r="AQ86" s="195"/>
      <c r="AR86" s="195"/>
      <c r="AS86" s="294"/>
    </row>
    <row r="87" spans="1:45" s="1" customFormat="1" ht="100.5" customHeight="1">
      <c r="A87" s="305" t="s">
        <v>400</v>
      </c>
      <c r="B87" s="310" t="s">
        <v>1060</v>
      </c>
      <c r="C87" s="311" t="s">
        <v>402</v>
      </c>
      <c r="D87" s="305" t="s">
        <v>403</v>
      </c>
      <c r="E87" s="311" t="s">
        <v>1061</v>
      </c>
      <c r="F87" s="311" t="s">
        <v>1062</v>
      </c>
      <c r="G87" s="311" t="s">
        <v>1063</v>
      </c>
      <c r="H87" s="311" t="s">
        <v>509</v>
      </c>
      <c r="I87" s="311" t="s">
        <v>1064</v>
      </c>
      <c r="J87" s="304" t="s">
        <v>535</v>
      </c>
      <c r="K87" s="309">
        <v>0.6</v>
      </c>
      <c r="L87" s="304" t="s">
        <v>512</v>
      </c>
      <c r="M87" s="309">
        <v>0.8</v>
      </c>
      <c r="N87" s="304" t="s">
        <v>520</v>
      </c>
      <c r="O87" s="307">
        <v>0.48</v>
      </c>
      <c r="P87" s="317" t="s">
        <v>1065</v>
      </c>
      <c r="Q87" s="202" t="s">
        <v>1066</v>
      </c>
      <c r="R87" s="195" t="s">
        <v>1067</v>
      </c>
      <c r="S87" s="304" t="s">
        <v>94</v>
      </c>
      <c r="T87" s="304" t="s">
        <v>95</v>
      </c>
      <c r="U87" s="307">
        <v>0.25</v>
      </c>
      <c r="V87" s="307">
        <v>0.15</v>
      </c>
      <c r="W87" s="304" t="s">
        <v>540</v>
      </c>
      <c r="X87" s="304" t="s">
        <v>623</v>
      </c>
      <c r="Y87" s="304" t="s">
        <v>518</v>
      </c>
      <c r="Z87" s="309">
        <v>0.36</v>
      </c>
      <c r="AA87" s="304" t="s">
        <v>519</v>
      </c>
      <c r="AB87" s="309">
        <v>0.2</v>
      </c>
      <c r="AC87" s="304" t="s">
        <v>536</v>
      </c>
      <c r="AD87" s="309">
        <v>0.6</v>
      </c>
      <c r="AE87" s="328" t="s">
        <v>132</v>
      </c>
      <c r="AF87" s="304" t="s">
        <v>99</v>
      </c>
      <c r="AG87" s="310" t="s">
        <v>96</v>
      </c>
      <c r="AH87" s="195" t="s">
        <v>1068</v>
      </c>
      <c r="AI87" s="195" t="s">
        <v>96</v>
      </c>
      <c r="AJ87" s="195" t="s">
        <v>1069</v>
      </c>
      <c r="AK87" s="195"/>
      <c r="AL87" s="195"/>
      <c r="AM87" s="280"/>
      <c r="AN87" s="195"/>
      <c r="AO87" s="251"/>
      <c r="AP87" s="195"/>
      <c r="AQ87" s="195"/>
      <c r="AR87" s="195"/>
      <c r="AS87" s="294"/>
    </row>
    <row r="88" spans="1:45" s="1" customFormat="1" ht="107.25" customHeight="1">
      <c r="A88" s="305" t="s">
        <v>400</v>
      </c>
      <c r="B88" s="310" t="s">
        <v>1070</v>
      </c>
      <c r="C88" s="311" t="s">
        <v>402</v>
      </c>
      <c r="D88" s="305" t="s">
        <v>403</v>
      </c>
      <c r="E88" s="311" t="s">
        <v>1061</v>
      </c>
      <c r="F88" s="311" t="s">
        <v>1062</v>
      </c>
      <c r="G88" s="311" t="s">
        <v>1063</v>
      </c>
      <c r="H88" s="311" t="s">
        <v>509</v>
      </c>
      <c r="I88" s="323" t="s">
        <v>1064</v>
      </c>
      <c r="J88" s="304" t="s">
        <v>535</v>
      </c>
      <c r="K88" s="309">
        <v>0.6</v>
      </c>
      <c r="L88" s="304" t="s">
        <v>512</v>
      </c>
      <c r="M88" s="309">
        <v>0.8</v>
      </c>
      <c r="N88" s="304" t="s">
        <v>520</v>
      </c>
      <c r="O88" s="307">
        <v>0.48</v>
      </c>
      <c r="P88" s="195" t="s">
        <v>1071</v>
      </c>
      <c r="Q88" s="251" t="s">
        <v>1066</v>
      </c>
      <c r="R88" s="195" t="s">
        <v>1072</v>
      </c>
      <c r="S88" s="255" t="s">
        <v>94</v>
      </c>
      <c r="T88" s="255" t="s">
        <v>95</v>
      </c>
      <c r="U88" s="307">
        <v>0.25</v>
      </c>
      <c r="V88" s="307">
        <v>0.15</v>
      </c>
      <c r="W88" s="255" t="s">
        <v>516</v>
      </c>
      <c r="X88" s="255" t="s">
        <v>623</v>
      </c>
      <c r="Y88" s="255" t="s">
        <v>518</v>
      </c>
      <c r="Z88" s="309">
        <v>0.36</v>
      </c>
      <c r="AA88" s="304" t="s">
        <v>519</v>
      </c>
      <c r="AB88" s="309">
        <v>0.2</v>
      </c>
      <c r="AC88" s="304" t="s">
        <v>512</v>
      </c>
      <c r="AD88" s="309">
        <v>0.8</v>
      </c>
      <c r="AE88" s="328" t="s">
        <v>520</v>
      </c>
      <c r="AF88" s="255" t="s">
        <v>99</v>
      </c>
      <c r="AG88" s="310" t="s">
        <v>96</v>
      </c>
      <c r="AH88" s="195" t="s">
        <v>1073</v>
      </c>
      <c r="AI88" s="195" t="s">
        <v>96</v>
      </c>
      <c r="AJ88" s="195" t="s">
        <v>1074</v>
      </c>
      <c r="AK88" s="195"/>
      <c r="AL88" s="195"/>
      <c r="AM88" s="280"/>
      <c r="AN88" s="195"/>
      <c r="AO88" s="251"/>
      <c r="AP88" s="195"/>
      <c r="AQ88" s="195"/>
      <c r="AR88" s="195"/>
      <c r="AS88" s="294"/>
    </row>
    <row r="89" spans="1:45" s="1" customFormat="1" ht="72.75" customHeight="1">
      <c r="A89" s="305" t="s">
        <v>400</v>
      </c>
      <c r="B89" s="310" t="s">
        <v>1075</v>
      </c>
      <c r="C89" s="311" t="s">
        <v>402</v>
      </c>
      <c r="D89" s="305" t="s">
        <v>403</v>
      </c>
      <c r="E89" s="311" t="s">
        <v>1061</v>
      </c>
      <c r="F89" s="365" t="s">
        <v>1062</v>
      </c>
      <c r="G89" s="311" t="s">
        <v>1063</v>
      </c>
      <c r="H89" s="311" t="s">
        <v>509</v>
      </c>
      <c r="I89" s="323" t="s">
        <v>1064</v>
      </c>
      <c r="J89" s="304" t="s">
        <v>535</v>
      </c>
      <c r="K89" s="309">
        <v>0.6</v>
      </c>
      <c r="L89" s="304" t="s">
        <v>512</v>
      </c>
      <c r="M89" s="309">
        <v>0.8</v>
      </c>
      <c r="N89" s="304" t="s">
        <v>520</v>
      </c>
      <c r="O89" s="307">
        <v>0.48</v>
      </c>
      <c r="P89" s="195" t="s">
        <v>1076</v>
      </c>
      <c r="Q89" s="202" t="s">
        <v>154</v>
      </c>
      <c r="R89" s="366" t="s">
        <v>1077</v>
      </c>
      <c r="S89" s="255" t="s">
        <v>94</v>
      </c>
      <c r="T89" s="255" t="s">
        <v>95</v>
      </c>
      <c r="U89" s="307">
        <v>0.25</v>
      </c>
      <c r="V89" s="307">
        <v>0.15</v>
      </c>
      <c r="W89" s="255" t="s">
        <v>540</v>
      </c>
      <c r="X89" s="255" t="s">
        <v>517</v>
      </c>
      <c r="Y89" s="255" t="s">
        <v>518</v>
      </c>
      <c r="Z89" s="309">
        <v>0.36</v>
      </c>
      <c r="AA89" s="304" t="s">
        <v>519</v>
      </c>
      <c r="AB89" s="309">
        <v>0.2</v>
      </c>
      <c r="AC89" s="304" t="s">
        <v>512</v>
      </c>
      <c r="AD89" s="309">
        <v>0.8</v>
      </c>
      <c r="AE89" s="328" t="s">
        <v>520</v>
      </c>
      <c r="AF89" s="255" t="s">
        <v>99</v>
      </c>
      <c r="AG89" s="310" t="s">
        <v>96</v>
      </c>
      <c r="AH89" s="195" t="s">
        <v>1078</v>
      </c>
      <c r="AI89" s="195" t="s">
        <v>96</v>
      </c>
      <c r="AJ89" s="195" t="s">
        <v>1079</v>
      </c>
      <c r="AK89" s="195"/>
      <c r="AL89" s="195"/>
      <c r="AM89" s="280"/>
      <c r="AN89" s="195"/>
      <c r="AO89" s="251"/>
      <c r="AP89" s="195"/>
      <c r="AQ89" s="195"/>
      <c r="AR89" s="195"/>
      <c r="AS89" s="294"/>
    </row>
    <row r="90" spans="1:45" s="1" customFormat="1" ht="72.75" customHeight="1">
      <c r="A90" s="305" t="s">
        <v>400</v>
      </c>
      <c r="B90" s="310" t="s">
        <v>1080</v>
      </c>
      <c r="C90" s="311" t="s">
        <v>402</v>
      </c>
      <c r="D90" s="305" t="s">
        <v>403</v>
      </c>
      <c r="E90" s="311" t="s">
        <v>1081</v>
      </c>
      <c r="F90" s="365" t="s">
        <v>1082</v>
      </c>
      <c r="G90" s="311" t="s">
        <v>1083</v>
      </c>
      <c r="H90" s="311" t="s">
        <v>509</v>
      </c>
      <c r="I90" s="323" t="s">
        <v>1064</v>
      </c>
      <c r="J90" s="304" t="s">
        <v>519</v>
      </c>
      <c r="K90" s="309">
        <v>0.4</v>
      </c>
      <c r="L90" s="304" t="s">
        <v>512</v>
      </c>
      <c r="M90" s="309">
        <v>0.8</v>
      </c>
      <c r="N90" s="304" t="s">
        <v>114</v>
      </c>
      <c r="O90" s="307">
        <v>0.32</v>
      </c>
      <c r="P90" s="195" t="s">
        <v>1084</v>
      </c>
      <c r="Q90" s="202" t="s">
        <v>1066</v>
      </c>
      <c r="R90" s="366" t="s">
        <v>1085</v>
      </c>
      <c r="S90" s="255" t="s">
        <v>94</v>
      </c>
      <c r="T90" s="255" t="s">
        <v>95</v>
      </c>
      <c r="U90" s="307">
        <v>0.25</v>
      </c>
      <c r="V90" s="307">
        <v>0.15</v>
      </c>
      <c r="W90" s="255" t="s">
        <v>540</v>
      </c>
      <c r="X90" s="255" t="s">
        <v>623</v>
      </c>
      <c r="Y90" s="255" t="s">
        <v>518</v>
      </c>
      <c r="Z90" s="309">
        <v>0.24</v>
      </c>
      <c r="AA90" s="304" t="s">
        <v>519</v>
      </c>
      <c r="AB90" s="309">
        <v>0.2</v>
      </c>
      <c r="AC90" s="304" t="s">
        <v>512</v>
      </c>
      <c r="AD90" s="309">
        <v>0.8</v>
      </c>
      <c r="AE90" s="328" t="s">
        <v>520</v>
      </c>
      <c r="AF90" s="255" t="s">
        <v>99</v>
      </c>
      <c r="AG90" s="310" t="s">
        <v>96</v>
      </c>
      <c r="AH90" s="195" t="s">
        <v>1073</v>
      </c>
      <c r="AI90" s="195" t="s">
        <v>96</v>
      </c>
      <c r="AJ90" s="195" t="s">
        <v>1074</v>
      </c>
      <c r="AK90" s="195"/>
      <c r="AL90" s="195"/>
      <c r="AM90" s="280"/>
      <c r="AN90" s="195"/>
      <c r="AO90" s="251"/>
      <c r="AP90" s="195"/>
      <c r="AQ90" s="195"/>
      <c r="AR90" s="195"/>
      <c r="AS90" s="294"/>
    </row>
    <row r="91" spans="1:45" s="1" customFormat="1" ht="89.25" customHeight="1">
      <c r="A91" s="305" t="s">
        <v>400</v>
      </c>
      <c r="B91" s="310" t="s">
        <v>1086</v>
      </c>
      <c r="C91" s="311" t="s">
        <v>402</v>
      </c>
      <c r="D91" s="305" t="s">
        <v>403</v>
      </c>
      <c r="E91" s="311" t="s">
        <v>1081</v>
      </c>
      <c r="F91" s="365" t="s">
        <v>1082</v>
      </c>
      <c r="G91" s="311" t="s">
        <v>1083</v>
      </c>
      <c r="H91" s="311" t="s">
        <v>509</v>
      </c>
      <c r="I91" s="323" t="s">
        <v>1064</v>
      </c>
      <c r="J91" s="304" t="s">
        <v>519</v>
      </c>
      <c r="K91" s="309">
        <v>0.4</v>
      </c>
      <c r="L91" s="304" t="s">
        <v>512</v>
      </c>
      <c r="M91" s="309">
        <v>0.8</v>
      </c>
      <c r="N91" s="304" t="s">
        <v>114</v>
      </c>
      <c r="O91" s="307">
        <v>0.32</v>
      </c>
      <c r="P91" s="195" t="s">
        <v>1087</v>
      </c>
      <c r="Q91" s="320" t="s">
        <v>154</v>
      </c>
      <c r="R91" s="195" t="s">
        <v>1088</v>
      </c>
      <c r="S91" s="255" t="s">
        <v>94</v>
      </c>
      <c r="T91" s="255" t="s">
        <v>95</v>
      </c>
      <c r="U91" s="307">
        <v>0.25</v>
      </c>
      <c r="V91" s="307">
        <v>0.15</v>
      </c>
      <c r="W91" s="255" t="s">
        <v>540</v>
      </c>
      <c r="X91" s="255" t="s">
        <v>623</v>
      </c>
      <c r="Y91" s="255" t="s">
        <v>518</v>
      </c>
      <c r="Z91" s="309">
        <v>0.24</v>
      </c>
      <c r="AA91" s="304" t="s">
        <v>519</v>
      </c>
      <c r="AB91" s="309">
        <v>0.2</v>
      </c>
      <c r="AC91" s="304" t="s">
        <v>512</v>
      </c>
      <c r="AD91" s="309">
        <v>0.8</v>
      </c>
      <c r="AE91" s="328" t="s">
        <v>520</v>
      </c>
      <c r="AF91" s="255" t="s">
        <v>99</v>
      </c>
      <c r="AG91" s="310" t="s">
        <v>96</v>
      </c>
      <c r="AH91" s="345" t="s">
        <v>1089</v>
      </c>
      <c r="AI91" s="195" t="s">
        <v>96</v>
      </c>
      <c r="AJ91" s="195" t="s">
        <v>1090</v>
      </c>
      <c r="AK91" s="195"/>
      <c r="AL91" s="195"/>
      <c r="AM91" s="280"/>
      <c r="AN91" s="195"/>
      <c r="AO91" s="251"/>
      <c r="AP91" s="195"/>
      <c r="AQ91" s="195"/>
      <c r="AR91" s="195"/>
      <c r="AS91" s="294"/>
    </row>
    <row r="92" spans="1:45" s="1" customFormat="1" ht="133.5" customHeight="1">
      <c r="A92" s="305" t="s">
        <v>400</v>
      </c>
      <c r="B92" s="310" t="s">
        <v>1091</v>
      </c>
      <c r="C92" s="311" t="s">
        <v>402</v>
      </c>
      <c r="D92" s="305" t="s">
        <v>403</v>
      </c>
      <c r="E92" s="311" t="s">
        <v>1092</v>
      </c>
      <c r="F92" s="365" t="s">
        <v>1093</v>
      </c>
      <c r="G92" s="311" t="s">
        <v>1094</v>
      </c>
      <c r="H92" s="311" t="s">
        <v>509</v>
      </c>
      <c r="I92" s="323" t="s">
        <v>1064</v>
      </c>
      <c r="J92" s="304" t="s">
        <v>535</v>
      </c>
      <c r="K92" s="309">
        <v>0.6</v>
      </c>
      <c r="L92" s="304" t="s">
        <v>512</v>
      </c>
      <c r="M92" s="309">
        <v>0.8</v>
      </c>
      <c r="N92" s="304" t="s">
        <v>520</v>
      </c>
      <c r="O92" s="307">
        <v>0.48</v>
      </c>
      <c r="P92" s="195" t="s">
        <v>1095</v>
      </c>
      <c r="Q92" s="367" t="s">
        <v>154</v>
      </c>
      <c r="R92" s="195" t="s">
        <v>1096</v>
      </c>
      <c r="S92" s="255" t="s">
        <v>94</v>
      </c>
      <c r="T92" s="255" t="s">
        <v>95</v>
      </c>
      <c r="U92" s="307">
        <v>0.25</v>
      </c>
      <c r="V92" s="307">
        <v>0.15</v>
      </c>
      <c r="W92" s="255" t="s">
        <v>540</v>
      </c>
      <c r="X92" s="255" t="s">
        <v>517</v>
      </c>
      <c r="Y92" s="255" t="s">
        <v>518</v>
      </c>
      <c r="Z92" s="309">
        <v>0.36</v>
      </c>
      <c r="AA92" s="304" t="s">
        <v>519</v>
      </c>
      <c r="AB92" s="309">
        <v>0.2</v>
      </c>
      <c r="AC92" s="304" t="s">
        <v>512</v>
      </c>
      <c r="AD92" s="309">
        <v>0.8</v>
      </c>
      <c r="AE92" s="328" t="s">
        <v>520</v>
      </c>
      <c r="AF92" s="255" t="s">
        <v>99</v>
      </c>
      <c r="AG92" s="310" t="s">
        <v>96</v>
      </c>
      <c r="AH92" s="345" t="s">
        <v>1097</v>
      </c>
      <c r="AI92" s="195" t="s">
        <v>96</v>
      </c>
      <c r="AJ92" s="195" t="s">
        <v>1098</v>
      </c>
      <c r="AK92" s="195"/>
      <c r="AL92" s="195"/>
      <c r="AM92" s="280"/>
      <c r="AN92" s="195"/>
      <c r="AO92" s="251"/>
      <c r="AP92" s="195"/>
      <c r="AQ92" s="195"/>
      <c r="AR92" s="195"/>
      <c r="AS92" s="294"/>
    </row>
    <row r="93" spans="1:45" s="1" customFormat="1" ht="114" customHeight="1">
      <c r="A93" s="305" t="s">
        <v>400</v>
      </c>
      <c r="B93" s="310" t="s">
        <v>1099</v>
      </c>
      <c r="C93" s="311" t="s">
        <v>402</v>
      </c>
      <c r="D93" s="305" t="s">
        <v>403</v>
      </c>
      <c r="E93" s="323" t="s">
        <v>1100</v>
      </c>
      <c r="F93" s="311" t="s">
        <v>1101</v>
      </c>
      <c r="G93" s="311" t="s">
        <v>1102</v>
      </c>
      <c r="H93" s="311" t="s">
        <v>509</v>
      </c>
      <c r="I93" s="323" t="s">
        <v>1064</v>
      </c>
      <c r="J93" s="255" t="s">
        <v>535</v>
      </c>
      <c r="K93" s="309">
        <v>0.6</v>
      </c>
      <c r="L93" s="255" t="s">
        <v>536</v>
      </c>
      <c r="M93" s="309">
        <v>0.6</v>
      </c>
      <c r="N93" s="304" t="s">
        <v>132</v>
      </c>
      <c r="O93" s="307">
        <v>0.36</v>
      </c>
      <c r="P93" s="195" t="s">
        <v>1103</v>
      </c>
      <c r="Q93" s="251" t="s">
        <v>773</v>
      </c>
      <c r="R93" s="195" t="s">
        <v>1104</v>
      </c>
      <c r="S93" s="255" t="s">
        <v>94</v>
      </c>
      <c r="T93" s="255" t="s">
        <v>95</v>
      </c>
      <c r="U93" s="307">
        <v>0.25</v>
      </c>
      <c r="V93" s="307">
        <v>0.15</v>
      </c>
      <c r="W93" s="255" t="s">
        <v>540</v>
      </c>
      <c r="X93" s="255" t="s">
        <v>517</v>
      </c>
      <c r="Y93" s="255" t="s">
        <v>518</v>
      </c>
      <c r="Z93" s="309">
        <v>0.36</v>
      </c>
      <c r="AA93" s="304" t="s">
        <v>519</v>
      </c>
      <c r="AB93" s="309">
        <v>0.2</v>
      </c>
      <c r="AC93" s="255" t="s">
        <v>512</v>
      </c>
      <c r="AD93" s="309">
        <v>0.8</v>
      </c>
      <c r="AE93" s="328" t="s">
        <v>520</v>
      </c>
      <c r="AF93" s="255" t="s">
        <v>99</v>
      </c>
      <c r="AG93" s="310" t="s">
        <v>96</v>
      </c>
      <c r="AH93" s="345" t="s">
        <v>1105</v>
      </c>
      <c r="AI93" s="195" t="s">
        <v>96</v>
      </c>
      <c r="AJ93" s="195" t="s">
        <v>1106</v>
      </c>
      <c r="AK93" s="195"/>
      <c r="AL93" s="195"/>
      <c r="AM93" s="280"/>
      <c r="AN93" s="195"/>
      <c r="AO93" s="251"/>
      <c r="AP93" s="195"/>
      <c r="AQ93" s="195"/>
      <c r="AR93" s="195"/>
      <c r="AS93" s="294"/>
    </row>
    <row r="94" spans="1:45" s="1" customFormat="1" ht="104.25" customHeight="1">
      <c r="A94" s="305" t="s">
        <v>400</v>
      </c>
      <c r="B94" s="310" t="s">
        <v>1107</v>
      </c>
      <c r="C94" s="311" t="s">
        <v>402</v>
      </c>
      <c r="D94" s="305" t="s">
        <v>403</v>
      </c>
      <c r="E94" s="323" t="s">
        <v>1100</v>
      </c>
      <c r="F94" s="311" t="s">
        <v>1101</v>
      </c>
      <c r="G94" s="311" t="s">
        <v>1102</v>
      </c>
      <c r="H94" s="311" t="s">
        <v>509</v>
      </c>
      <c r="I94" s="323" t="s">
        <v>1064</v>
      </c>
      <c r="J94" s="255" t="s">
        <v>535</v>
      </c>
      <c r="K94" s="309">
        <v>0.6</v>
      </c>
      <c r="L94" s="255" t="s">
        <v>536</v>
      </c>
      <c r="M94" s="309">
        <v>0.6</v>
      </c>
      <c r="N94" s="304" t="s">
        <v>132</v>
      </c>
      <c r="O94" s="307">
        <v>0.36</v>
      </c>
      <c r="P94" s="195" t="s">
        <v>1108</v>
      </c>
      <c r="Q94" s="255" t="s">
        <v>773</v>
      </c>
      <c r="R94" s="368" t="s">
        <v>1109</v>
      </c>
      <c r="S94" s="255" t="s">
        <v>94</v>
      </c>
      <c r="T94" s="255" t="s">
        <v>95</v>
      </c>
      <c r="U94" s="307">
        <v>0.25</v>
      </c>
      <c r="V94" s="307">
        <v>0.15</v>
      </c>
      <c r="W94" s="255" t="s">
        <v>540</v>
      </c>
      <c r="X94" s="255" t="s">
        <v>517</v>
      </c>
      <c r="Y94" s="255" t="s">
        <v>518</v>
      </c>
      <c r="Z94" s="309">
        <v>0.36</v>
      </c>
      <c r="AA94" s="304" t="s">
        <v>519</v>
      </c>
      <c r="AB94" s="309">
        <v>0.2</v>
      </c>
      <c r="AC94" s="255" t="s">
        <v>512</v>
      </c>
      <c r="AD94" s="309">
        <v>0.8</v>
      </c>
      <c r="AE94" s="328" t="s">
        <v>520</v>
      </c>
      <c r="AF94" s="255" t="s">
        <v>99</v>
      </c>
      <c r="AG94" s="310" t="s">
        <v>96</v>
      </c>
      <c r="AH94" s="345" t="s">
        <v>1110</v>
      </c>
      <c r="AI94" s="195" t="s">
        <v>96</v>
      </c>
      <c r="AJ94" s="195" t="s">
        <v>1111</v>
      </c>
      <c r="AK94" s="195"/>
      <c r="AL94" s="195"/>
      <c r="AM94" s="280"/>
      <c r="AN94" s="195"/>
      <c r="AO94" s="251"/>
      <c r="AP94" s="195"/>
      <c r="AQ94" s="195"/>
      <c r="AR94" s="195"/>
      <c r="AS94" s="294"/>
    </row>
    <row r="95" spans="1:45" s="1" customFormat="1" ht="96" customHeight="1">
      <c r="A95" s="305" t="s">
        <v>400</v>
      </c>
      <c r="B95" s="310" t="s">
        <v>1112</v>
      </c>
      <c r="C95" s="311" t="s">
        <v>402</v>
      </c>
      <c r="D95" s="305" t="s">
        <v>403</v>
      </c>
      <c r="E95" s="323" t="s">
        <v>1113</v>
      </c>
      <c r="F95" s="311" t="s">
        <v>1114</v>
      </c>
      <c r="G95" s="311" t="s">
        <v>1115</v>
      </c>
      <c r="H95" s="311" t="s">
        <v>509</v>
      </c>
      <c r="I95" s="323" t="s">
        <v>1064</v>
      </c>
      <c r="J95" s="255" t="s">
        <v>535</v>
      </c>
      <c r="K95" s="309">
        <v>0.6</v>
      </c>
      <c r="L95" s="255" t="s">
        <v>620</v>
      </c>
      <c r="M95" s="309">
        <v>1</v>
      </c>
      <c r="N95" s="304" t="s">
        <v>90</v>
      </c>
      <c r="O95" s="307">
        <v>0.6</v>
      </c>
      <c r="P95" s="195" t="s">
        <v>1116</v>
      </c>
      <c r="Q95" s="255" t="s">
        <v>773</v>
      </c>
      <c r="R95" s="366" t="s">
        <v>1117</v>
      </c>
      <c r="S95" s="255" t="s">
        <v>94</v>
      </c>
      <c r="T95" s="255" t="s">
        <v>95</v>
      </c>
      <c r="U95" s="307">
        <v>0.25</v>
      </c>
      <c r="V95" s="307">
        <v>0.15</v>
      </c>
      <c r="W95" s="255" t="s">
        <v>540</v>
      </c>
      <c r="X95" s="255" t="s">
        <v>517</v>
      </c>
      <c r="Y95" s="255" t="s">
        <v>518</v>
      </c>
      <c r="Z95" s="309">
        <v>0.36</v>
      </c>
      <c r="AA95" s="304" t="s">
        <v>519</v>
      </c>
      <c r="AB95" s="309">
        <v>0.2</v>
      </c>
      <c r="AC95" s="304" t="s">
        <v>512</v>
      </c>
      <c r="AD95" s="309">
        <v>0.8</v>
      </c>
      <c r="AE95" s="328" t="s">
        <v>520</v>
      </c>
      <c r="AF95" s="255" t="s">
        <v>99</v>
      </c>
      <c r="AG95" s="310" t="s">
        <v>96</v>
      </c>
      <c r="AH95" s="345" t="s">
        <v>1118</v>
      </c>
      <c r="AI95" s="195" t="s">
        <v>96</v>
      </c>
      <c r="AJ95" s="195" t="s">
        <v>1119</v>
      </c>
      <c r="AK95" s="195"/>
      <c r="AL95" s="195"/>
      <c r="AM95" s="280"/>
      <c r="AN95" s="195"/>
      <c r="AO95" s="251"/>
      <c r="AP95" s="195"/>
      <c r="AQ95" s="195"/>
      <c r="AR95" s="195"/>
      <c r="AS95" s="294"/>
    </row>
    <row r="96" spans="1:45" s="1" customFormat="1" ht="113.25" customHeight="1">
      <c r="A96" s="305" t="s">
        <v>400</v>
      </c>
      <c r="B96" s="310" t="s">
        <v>1120</v>
      </c>
      <c r="C96" s="311" t="s">
        <v>402</v>
      </c>
      <c r="D96" s="305" t="s">
        <v>403</v>
      </c>
      <c r="E96" s="323" t="s">
        <v>1113</v>
      </c>
      <c r="F96" s="311" t="s">
        <v>1114</v>
      </c>
      <c r="G96" s="323" t="s">
        <v>1115</v>
      </c>
      <c r="H96" s="323" t="s">
        <v>509</v>
      </c>
      <c r="I96" s="323" t="s">
        <v>1064</v>
      </c>
      <c r="J96" s="255" t="s">
        <v>535</v>
      </c>
      <c r="K96" s="309">
        <v>0.6</v>
      </c>
      <c r="L96" s="255" t="s">
        <v>620</v>
      </c>
      <c r="M96" s="309">
        <v>1</v>
      </c>
      <c r="N96" s="304" t="s">
        <v>90</v>
      </c>
      <c r="O96" s="307">
        <v>0.6</v>
      </c>
      <c r="P96" s="195" t="s">
        <v>1121</v>
      </c>
      <c r="Q96" s="255" t="s">
        <v>773</v>
      </c>
      <c r="R96" s="195" t="s">
        <v>1122</v>
      </c>
      <c r="S96" s="255" t="s">
        <v>94</v>
      </c>
      <c r="T96" s="255" t="s">
        <v>95</v>
      </c>
      <c r="U96" s="307">
        <v>0.25</v>
      </c>
      <c r="V96" s="307">
        <v>0.15</v>
      </c>
      <c r="W96" s="255" t="s">
        <v>540</v>
      </c>
      <c r="X96" s="255" t="s">
        <v>517</v>
      </c>
      <c r="Y96" s="255" t="s">
        <v>518</v>
      </c>
      <c r="Z96" s="309">
        <v>0.36</v>
      </c>
      <c r="AA96" s="304" t="s">
        <v>519</v>
      </c>
      <c r="AB96" s="309">
        <v>0.2</v>
      </c>
      <c r="AC96" s="255" t="s">
        <v>512</v>
      </c>
      <c r="AD96" s="309">
        <v>0.8</v>
      </c>
      <c r="AE96" s="328" t="s">
        <v>520</v>
      </c>
      <c r="AF96" s="255" t="s">
        <v>99</v>
      </c>
      <c r="AG96" s="310" t="s">
        <v>96</v>
      </c>
      <c r="AH96" s="195" t="s">
        <v>1123</v>
      </c>
      <c r="AI96" s="195" t="s">
        <v>96</v>
      </c>
      <c r="AJ96" s="195" t="s">
        <v>1124</v>
      </c>
      <c r="AK96" s="195"/>
      <c r="AL96" s="195"/>
      <c r="AM96" s="280"/>
      <c r="AN96" s="195"/>
      <c r="AO96" s="251"/>
      <c r="AP96" s="195"/>
      <c r="AQ96" s="195"/>
      <c r="AR96" s="195"/>
      <c r="AS96" s="294"/>
    </row>
    <row r="97" spans="1:45" s="1" customFormat="1" ht="111" customHeight="1">
      <c r="A97" s="305" t="s">
        <v>400</v>
      </c>
      <c r="B97" s="310" t="s">
        <v>1125</v>
      </c>
      <c r="C97" s="311" t="s">
        <v>402</v>
      </c>
      <c r="D97" s="305" t="s">
        <v>403</v>
      </c>
      <c r="E97" s="278" t="s">
        <v>1126</v>
      </c>
      <c r="F97" s="311" t="s">
        <v>1127</v>
      </c>
      <c r="G97" s="278" t="s">
        <v>1128</v>
      </c>
      <c r="H97" s="323" t="s">
        <v>509</v>
      </c>
      <c r="I97" s="323" t="s">
        <v>1064</v>
      </c>
      <c r="J97" s="255" t="s">
        <v>535</v>
      </c>
      <c r="K97" s="309">
        <v>0.6</v>
      </c>
      <c r="L97" s="255" t="s">
        <v>536</v>
      </c>
      <c r="M97" s="309">
        <v>0.6</v>
      </c>
      <c r="N97" s="304" t="s">
        <v>132</v>
      </c>
      <c r="O97" s="307">
        <v>0.36</v>
      </c>
      <c r="P97" s="195" t="s">
        <v>1129</v>
      </c>
      <c r="Q97" s="255" t="s">
        <v>945</v>
      </c>
      <c r="R97" s="195" t="s">
        <v>1130</v>
      </c>
      <c r="S97" s="255" t="s">
        <v>94</v>
      </c>
      <c r="T97" s="255" t="s">
        <v>95</v>
      </c>
      <c r="U97" s="307">
        <v>0.25</v>
      </c>
      <c r="V97" s="307">
        <v>0.15</v>
      </c>
      <c r="W97" s="255" t="s">
        <v>540</v>
      </c>
      <c r="X97" s="255" t="s">
        <v>517</v>
      </c>
      <c r="Y97" s="255" t="s">
        <v>518</v>
      </c>
      <c r="Z97" s="309">
        <v>0.36</v>
      </c>
      <c r="AA97" s="304" t="s">
        <v>519</v>
      </c>
      <c r="AB97" s="309">
        <v>0.2</v>
      </c>
      <c r="AC97" s="255" t="s">
        <v>536</v>
      </c>
      <c r="AD97" s="309">
        <v>0.6</v>
      </c>
      <c r="AE97" s="328" t="s">
        <v>132</v>
      </c>
      <c r="AF97" s="255" t="s">
        <v>99</v>
      </c>
      <c r="AG97" s="310" t="s">
        <v>96</v>
      </c>
      <c r="AH97" s="369" t="s">
        <v>1131</v>
      </c>
      <c r="AI97" s="195" t="s">
        <v>96</v>
      </c>
      <c r="AJ97" s="195" t="s">
        <v>1132</v>
      </c>
      <c r="AK97" s="195"/>
      <c r="AL97" s="195"/>
      <c r="AM97" s="280"/>
      <c r="AN97" s="195"/>
      <c r="AO97" s="251"/>
      <c r="AP97" s="195"/>
      <c r="AQ97" s="195"/>
      <c r="AR97" s="195"/>
      <c r="AS97" s="294"/>
    </row>
    <row r="98" spans="1:45" s="1" customFormat="1" ht="71.25" customHeight="1">
      <c r="A98" s="305" t="s">
        <v>400</v>
      </c>
      <c r="B98" s="310" t="s">
        <v>1133</v>
      </c>
      <c r="C98" s="311" t="s">
        <v>402</v>
      </c>
      <c r="D98" s="305" t="s">
        <v>403</v>
      </c>
      <c r="E98" s="323" t="s">
        <v>1134</v>
      </c>
      <c r="F98" s="323" t="s">
        <v>1135</v>
      </c>
      <c r="G98" s="323" t="s">
        <v>1136</v>
      </c>
      <c r="H98" s="323" t="s">
        <v>722</v>
      </c>
      <c r="I98" s="323" t="s">
        <v>1064</v>
      </c>
      <c r="J98" s="255" t="s">
        <v>535</v>
      </c>
      <c r="K98" s="309">
        <v>0.6</v>
      </c>
      <c r="L98" s="255" t="s">
        <v>536</v>
      </c>
      <c r="M98" s="309">
        <v>0.6</v>
      </c>
      <c r="N98" s="304" t="s">
        <v>132</v>
      </c>
      <c r="O98" s="307">
        <v>0.36</v>
      </c>
      <c r="P98" s="195" t="s">
        <v>1137</v>
      </c>
      <c r="Q98" s="255" t="s">
        <v>945</v>
      </c>
      <c r="R98" s="195" t="s">
        <v>1138</v>
      </c>
      <c r="S98" s="255" t="s">
        <v>94</v>
      </c>
      <c r="T98" s="255" t="s">
        <v>95</v>
      </c>
      <c r="U98" s="307">
        <v>0.25</v>
      </c>
      <c r="V98" s="307">
        <v>0.15</v>
      </c>
      <c r="W98" s="255" t="s">
        <v>540</v>
      </c>
      <c r="X98" s="255" t="s">
        <v>623</v>
      </c>
      <c r="Y98" s="255" t="s">
        <v>518</v>
      </c>
      <c r="Z98" s="309">
        <v>0.36</v>
      </c>
      <c r="AA98" s="304" t="s">
        <v>519</v>
      </c>
      <c r="AB98" s="309">
        <v>0.2</v>
      </c>
      <c r="AC98" s="255" t="s">
        <v>536</v>
      </c>
      <c r="AD98" s="309">
        <v>0.6</v>
      </c>
      <c r="AE98" s="328" t="s">
        <v>132</v>
      </c>
      <c r="AF98" s="255" t="s">
        <v>99</v>
      </c>
      <c r="AG98" s="310" t="s">
        <v>96</v>
      </c>
      <c r="AH98" s="345" t="s">
        <v>1139</v>
      </c>
      <c r="AI98" s="195" t="s">
        <v>96</v>
      </c>
      <c r="AJ98" s="195" t="s">
        <v>1140</v>
      </c>
      <c r="AK98" s="195"/>
      <c r="AL98" s="195"/>
      <c r="AM98" s="280"/>
      <c r="AN98" s="195"/>
      <c r="AO98" s="251"/>
      <c r="AP98" s="195"/>
      <c r="AQ98" s="195"/>
      <c r="AR98" s="195"/>
      <c r="AS98" s="294"/>
    </row>
    <row r="99" spans="1:45" s="1" customFormat="1" ht="110.25" customHeight="1">
      <c r="A99" s="305" t="s">
        <v>400</v>
      </c>
      <c r="B99" s="310" t="s">
        <v>1141</v>
      </c>
      <c r="C99" s="311" t="s">
        <v>402</v>
      </c>
      <c r="D99" s="305" t="s">
        <v>403</v>
      </c>
      <c r="E99" s="323" t="s">
        <v>1142</v>
      </c>
      <c r="F99" s="323" t="s">
        <v>1143</v>
      </c>
      <c r="G99" s="323" t="s">
        <v>1144</v>
      </c>
      <c r="H99" s="323" t="s">
        <v>722</v>
      </c>
      <c r="I99" s="323" t="s">
        <v>1064</v>
      </c>
      <c r="J99" s="255" t="s">
        <v>519</v>
      </c>
      <c r="K99" s="309">
        <v>0.4</v>
      </c>
      <c r="L99" s="255" t="s">
        <v>536</v>
      </c>
      <c r="M99" s="309">
        <v>0.6</v>
      </c>
      <c r="N99" s="304" t="s">
        <v>132</v>
      </c>
      <c r="O99" s="307">
        <v>0.24</v>
      </c>
      <c r="P99" s="195" t="s">
        <v>1145</v>
      </c>
      <c r="Q99" s="251" t="s">
        <v>1066</v>
      </c>
      <c r="R99" s="195" t="s">
        <v>1146</v>
      </c>
      <c r="S99" s="255" t="s">
        <v>94</v>
      </c>
      <c r="T99" s="255" t="s">
        <v>95</v>
      </c>
      <c r="U99" s="307">
        <v>0.25</v>
      </c>
      <c r="V99" s="307">
        <v>0.15</v>
      </c>
      <c r="W99" s="255" t="s">
        <v>540</v>
      </c>
      <c r="X99" s="255" t="s">
        <v>623</v>
      </c>
      <c r="Y99" s="255" t="s">
        <v>518</v>
      </c>
      <c r="Z99" s="309">
        <v>0.24</v>
      </c>
      <c r="AA99" s="304" t="s">
        <v>519</v>
      </c>
      <c r="AB99" s="309">
        <v>0.2</v>
      </c>
      <c r="AC99" s="255" t="s">
        <v>536</v>
      </c>
      <c r="AD99" s="309">
        <v>0.6</v>
      </c>
      <c r="AE99" s="328" t="s">
        <v>132</v>
      </c>
      <c r="AF99" s="304" t="s">
        <v>99</v>
      </c>
      <c r="AG99" s="310" t="s">
        <v>96</v>
      </c>
      <c r="AH99" s="345" t="s">
        <v>1073</v>
      </c>
      <c r="AI99" s="195" t="s">
        <v>96</v>
      </c>
      <c r="AJ99" s="195" t="s">
        <v>1074</v>
      </c>
      <c r="AK99" s="195"/>
      <c r="AL99" s="195"/>
      <c r="AM99" s="280"/>
      <c r="AN99" s="195"/>
      <c r="AO99" s="251"/>
      <c r="AP99" s="195"/>
      <c r="AQ99" s="195"/>
      <c r="AR99" s="195"/>
      <c r="AS99" s="294"/>
    </row>
    <row r="100" spans="1:45" s="1" customFormat="1" ht="81.75" customHeight="1">
      <c r="A100" s="305" t="s">
        <v>448</v>
      </c>
      <c r="B100" s="310" t="s">
        <v>1147</v>
      </c>
      <c r="C100" s="305" t="s">
        <v>450</v>
      </c>
      <c r="D100" s="305" t="s">
        <v>451</v>
      </c>
      <c r="E100" s="305" t="s">
        <v>1148</v>
      </c>
      <c r="F100" s="305" t="s">
        <v>1149</v>
      </c>
      <c r="G100" s="305" t="s">
        <v>1150</v>
      </c>
      <c r="H100" s="305" t="s">
        <v>509</v>
      </c>
      <c r="I100" s="305" t="s">
        <v>510</v>
      </c>
      <c r="J100" s="304" t="s">
        <v>535</v>
      </c>
      <c r="K100" s="309">
        <v>0.6</v>
      </c>
      <c r="L100" s="304" t="s">
        <v>536</v>
      </c>
      <c r="M100" s="309">
        <v>0.6</v>
      </c>
      <c r="N100" s="304" t="s">
        <v>132</v>
      </c>
      <c r="O100" s="307">
        <v>0.36</v>
      </c>
      <c r="P100" s="195" t="s">
        <v>1151</v>
      </c>
      <c r="Q100" s="304" t="s">
        <v>154</v>
      </c>
      <c r="R100" s="305" t="s">
        <v>1152</v>
      </c>
      <c r="S100" s="304" t="s">
        <v>94</v>
      </c>
      <c r="T100" s="304" t="s">
        <v>95</v>
      </c>
      <c r="U100" s="307">
        <v>0.25</v>
      </c>
      <c r="V100" s="307">
        <v>0.15</v>
      </c>
      <c r="W100" s="304" t="s">
        <v>540</v>
      </c>
      <c r="X100" s="304" t="s">
        <v>517</v>
      </c>
      <c r="Y100" s="304" t="s">
        <v>518</v>
      </c>
      <c r="Z100" s="309">
        <v>0.36</v>
      </c>
      <c r="AA100" s="304" t="s">
        <v>519</v>
      </c>
      <c r="AB100" s="309">
        <v>0.2</v>
      </c>
      <c r="AC100" s="255" t="s">
        <v>536</v>
      </c>
      <c r="AD100" s="309">
        <v>0.6</v>
      </c>
      <c r="AE100" s="328" t="s">
        <v>132</v>
      </c>
      <c r="AF100" s="304" t="s">
        <v>99</v>
      </c>
      <c r="AG100" s="310" t="s">
        <v>96</v>
      </c>
      <c r="AH100" s="195" t="s">
        <v>1153</v>
      </c>
      <c r="AI100" s="195" t="s">
        <v>96</v>
      </c>
      <c r="AJ100" s="195" t="s">
        <v>461</v>
      </c>
      <c r="AK100" s="195"/>
      <c r="AL100" s="195"/>
      <c r="AM100" s="280"/>
      <c r="AN100" s="195"/>
      <c r="AO100" s="251"/>
      <c r="AP100" s="195"/>
      <c r="AQ100" s="195"/>
      <c r="AR100" s="195"/>
      <c r="AS100" s="294"/>
    </row>
    <row r="101" spans="1:45" s="1" customFormat="1" ht="68.25" customHeight="1">
      <c r="A101" s="305" t="s">
        <v>448</v>
      </c>
      <c r="B101" s="310" t="s">
        <v>1154</v>
      </c>
      <c r="C101" s="305" t="s">
        <v>450</v>
      </c>
      <c r="D101" s="305" t="s">
        <v>451</v>
      </c>
      <c r="E101" s="305" t="s">
        <v>1155</v>
      </c>
      <c r="F101" s="305" t="s">
        <v>1156</v>
      </c>
      <c r="G101" s="305" t="s">
        <v>1157</v>
      </c>
      <c r="H101" s="305" t="s">
        <v>509</v>
      </c>
      <c r="I101" s="305" t="s">
        <v>510</v>
      </c>
      <c r="J101" s="304" t="s">
        <v>535</v>
      </c>
      <c r="K101" s="309">
        <v>0.6</v>
      </c>
      <c r="L101" s="304" t="s">
        <v>536</v>
      </c>
      <c r="M101" s="309">
        <v>0.6</v>
      </c>
      <c r="N101" s="304" t="s">
        <v>132</v>
      </c>
      <c r="O101" s="307">
        <v>0.36</v>
      </c>
      <c r="P101" s="195" t="s">
        <v>1158</v>
      </c>
      <c r="Q101" s="251" t="s">
        <v>137</v>
      </c>
      <c r="R101" s="195" t="s">
        <v>1159</v>
      </c>
      <c r="S101" s="304" t="s">
        <v>94</v>
      </c>
      <c r="T101" s="304" t="s">
        <v>95</v>
      </c>
      <c r="U101" s="307">
        <v>0.25</v>
      </c>
      <c r="V101" s="307">
        <v>0.15</v>
      </c>
      <c r="W101" s="304" t="s">
        <v>540</v>
      </c>
      <c r="X101" s="304" t="s">
        <v>517</v>
      </c>
      <c r="Y101" s="304" t="s">
        <v>518</v>
      </c>
      <c r="Z101" s="309">
        <v>0.36</v>
      </c>
      <c r="AA101" s="304" t="s">
        <v>519</v>
      </c>
      <c r="AB101" s="309">
        <v>0.2</v>
      </c>
      <c r="AC101" s="255" t="s">
        <v>536</v>
      </c>
      <c r="AD101" s="309">
        <v>0.6</v>
      </c>
      <c r="AE101" s="328" t="s">
        <v>132</v>
      </c>
      <c r="AF101" s="304" t="s">
        <v>99</v>
      </c>
      <c r="AG101" s="310" t="s">
        <v>96</v>
      </c>
      <c r="AH101" s="195" t="s">
        <v>1160</v>
      </c>
      <c r="AI101" s="195" t="s">
        <v>96</v>
      </c>
      <c r="AJ101" s="195" t="s">
        <v>461</v>
      </c>
      <c r="AK101" s="195"/>
      <c r="AL101" s="195"/>
      <c r="AM101" s="280"/>
      <c r="AN101" s="195"/>
      <c r="AO101" s="251"/>
      <c r="AP101" s="195"/>
      <c r="AQ101" s="195"/>
      <c r="AR101" s="195"/>
      <c r="AS101" s="294"/>
    </row>
    <row r="102" spans="1:45" s="1" customFormat="1" ht="72" customHeight="1">
      <c r="A102" s="305" t="s">
        <v>448</v>
      </c>
      <c r="B102" s="310" t="s">
        <v>1161</v>
      </c>
      <c r="C102" s="305" t="s">
        <v>450</v>
      </c>
      <c r="D102" s="305" t="s">
        <v>451</v>
      </c>
      <c r="E102" s="305" t="s">
        <v>1162</v>
      </c>
      <c r="F102" s="195" t="s">
        <v>1163</v>
      </c>
      <c r="G102" s="195" t="s">
        <v>1164</v>
      </c>
      <c r="H102" s="195" t="s">
        <v>509</v>
      </c>
      <c r="I102" s="305" t="s">
        <v>510</v>
      </c>
      <c r="J102" s="255" t="s">
        <v>511</v>
      </c>
      <c r="K102" s="309">
        <v>0.8</v>
      </c>
      <c r="L102" s="255" t="s">
        <v>512</v>
      </c>
      <c r="M102" s="309">
        <v>0.8</v>
      </c>
      <c r="N102" s="304" t="s">
        <v>114</v>
      </c>
      <c r="O102" s="307">
        <v>0.64</v>
      </c>
      <c r="P102" s="370" t="s">
        <v>1165</v>
      </c>
      <c r="Q102" s="202" t="s">
        <v>1166</v>
      </c>
      <c r="R102" s="238" t="s">
        <v>1167</v>
      </c>
      <c r="S102" s="255" t="s">
        <v>94</v>
      </c>
      <c r="T102" s="255" t="s">
        <v>95</v>
      </c>
      <c r="U102" s="307">
        <v>0.25</v>
      </c>
      <c r="V102" s="307">
        <v>0.15</v>
      </c>
      <c r="W102" s="255" t="s">
        <v>540</v>
      </c>
      <c r="X102" s="255" t="s">
        <v>517</v>
      </c>
      <c r="Y102" s="255" t="s">
        <v>518</v>
      </c>
      <c r="Z102" s="309">
        <v>0.48</v>
      </c>
      <c r="AA102" s="304" t="s">
        <v>535</v>
      </c>
      <c r="AB102" s="309">
        <v>0.4</v>
      </c>
      <c r="AC102" s="255" t="s">
        <v>512</v>
      </c>
      <c r="AD102" s="309">
        <v>0.8</v>
      </c>
      <c r="AE102" s="328" t="s">
        <v>114</v>
      </c>
      <c r="AF102" s="255" t="s">
        <v>99</v>
      </c>
      <c r="AG102" s="310" t="s">
        <v>96</v>
      </c>
      <c r="AH102" s="238" t="s">
        <v>1153</v>
      </c>
      <c r="AI102" s="195" t="s">
        <v>96</v>
      </c>
      <c r="AJ102" s="181" t="s">
        <v>461</v>
      </c>
      <c r="AK102" s="238"/>
      <c r="AL102" s="238"/>
      <c r="AM102" s="252"/>
      <c r="AN102" s="238"/>
      <c r="AO102" s="149"/>
      <c r="AP102" s="220"/>
      <c r="AQ102" s="196"/>
      <c r="AR102" s="196"/>
      <c r="AS102" s="218"/>
    </row>
    <row r="103" spans="1:45" s="1" customFormat="1" ht="109.5" customHeight="1">
      <c r="A103" s="305" t="s">
        <v>465</v>
      </c>
      <c r="B103" s="305" t="s">
        <v>1168</v>
      </c>
      <c r="C103" s="311" t="s">
        <v>467</v>
      </c>
      <c r="D103" s="318" t="s">
        <v>81</v>
      </c>
      <c r="E103" s="371" t="s">
        <v>1169</v>
      </c>
      <c r="F103" s="372" t="s">
        <v>1170</v>
      </c>
      <c r="G103" s="373" t="s">
        <v>1171</v>
      </c>
      <c r="H103" s="374" t="s">
        <v>509</v>
      </c>
      <c r="I103" s="372" t="s">
        <v>510</v>
      </c>
      <c r="J103" s="684" t="s">
        <v>535</v>
      </c>
      <c r="K103" s="309">
        <v>0.6</v>
      </c>
      <c r="L103" s="202" t="s">
        <v>512</v>
      </c>
      <c r="M103" s="309">
        <v>0.8</v>
      </c>
      <c r="N103" s="304" t="s">
        <v>520</v>
      </c>
      <c r="O103" s="307">
        <v>0.48</v>
      </c>
      <c r="P103" s="238" t="s">
        <v>1172</v>
      </c>
      <c r="Q103" s="202" t="s">
        <v>234</v>
      </c>
      <c r="R103" s="322" t="s">
        <v>1173</v>
      </c>
      <c r="S103" s="202" t="s">
        <v>94</v>
      </c>
      <c r="T103" s="202" t="s">
        <v>95</v>
      </c>
      <c r="U103" s="307">
        <v>0.25</v>
      </c>
      <c r="V103" s="307">
        <v>0.15</v>
      </c>
      <c r="W103" s="202" t="s">
        <v>540</v>
      </c>
      <c r="X103" s="202" t="s">
        <v>623</v>
      </c>
      <c r="Y103" s="202" t="s">
        <v>518</v>
      </c>
      <c r="Z103" s="309">
        <v>0.36</v>
      </c>
      <c r="AA103" s="304" t="s">
        <v>519</v>
      </c>
      <c r="AB103" s="309">
        <v>0.2</v>
      </c>
      <c r="AC103" s="202" t="s">
        <v>512</v>
      </c>
      <c r="AD103" s="309">
        <v>0.8</v>
      </c>
      <c r="AE103" s="304" t="s">
        <v>520</v>
      </c>
      <c r="AF103" s="331" t="s">
        <v>99</v>
      </c>
      <c r="AG103" s="375" t="s">
        <v>96</v>
      </c>
      <c r="AH103" s="332" t="s">
        <v>1174</v>
      </c>
      <c r="AI103" s="195" t="s">
        <v>96</v>
      </c>
      <c r="AJ103" s="238" t="s">
        <v>1175</v>
      </c>
      <c r="AK103" s="252"/>
      <c r="AL103" s="252"/>
      <c r="AM103" s="252"/>
      <c r="AN103" s="238"/>
      <c r="AO103" s="255"/>
      <c r="AP103" s="256"/>
      <c r="AQ103" s="202"/>
      <c r="AR103" s="202"/>
      <c r="AS103" s="218"/>
    </row>
    <row r="104" spans="1:45" s="1" customFormat="1" ht="165.75" customHeight="1">
      <c r="A104" s="305" t="s">
        <v>465</v>
      </c>
      <c r="B104" s="305" t="s">
        <v>1176</v>
      </c>
      <c r="C104" s="311" t="s">
        <v>467</v>
      </c>
      <c r="D104" s="305" t="s">
        <v>81</v>
      </c>
      <c r="E104" s="362" t="s">
        <v>1177</v>
      </c>
      <c r="F104" s="319" t="s">
        <v>1178</v>
      </c>
      <c r="G104" s="319" t="s">
        <v>1179</v>
      </c>
      <c r="H104" s="362" t="s">
        <v>509</v>
      </c>
      <c r="I104" s="375" t="s">
        <v>510</v>
      </c>
      <c r="J104" s="339" t="s">
        <v>535</v>
      </c>
      <c r="K104" s="683">
        <v>0.6</v>
      </c>
      <c r="L104" s="255" t="s">
        <v>536</v>
      </c>
      <c r="M104" s="309">
        <v>0.6</v>
      </c>
      <c r="N104" s="304" t="s">
        <v>132</v>
      </c>
      <c r="O104" s="307">
        <v>0.36</v>
      </c>
      <c r="P104" s="238" t="s">
        <v>1180</v>
      </c>
      <c r="Q104" s="308" t="s">
        <v>612</v>
      </c>
      <c r="R104" s="202" t="s">
        <v>1181</v>
      </c>
      <c r="S104" s="255" t="s">
        <v>94</v>
      </c>
      <c r="T104" s="255" t="s">
        <v>95</v>
      </c>
      <c r="U104" s="307">
        <v>0.25</v>
      </c>
      <c r="V104" s="307">
        <v>0.15</v>
      </c>
      <c r="W104" s="255" t="s">
        <v>516</v>
      </c>
      <c r="X104" s="255" t="s">
        <v>517</v>
      </c>
      <c r="Y104" s="255" t="s">
        <v>518</v>
      </c>
      <c r="Z104" s="309">
        <v>0.36</v>
      </c>
      <c r="AA104" s="304" t="s">
        <v>519</v>
      </c>
      <c r="AB104" s="309">
        <v>0.2</v>
      </c>
      <c r="AC104" s="304" t="s">
        <v>512</v>
      </c>
      <c r="AD104" s="309">
        <v>0.8</v>
      </c>
      <c r="AE104" s="304" t="s">
        <v>520</v>
      </c>
      <c r="AF104" s="255" t="s">
        <v>99</v>
      </c>
      <c r="AG104" s="376" t="s">
        <v>96</v>
      </c>
      <c r="AH104" s="349" t="s">
        <v>1182</v>
      </c>
      <c r="AI104" s="195" t="s">
        <v>96</v>
      </c>
      <c r="AJ104" s="238" t="s">
        <v>1183</v>
      </c>
      <c r="AK104" s="238"/>
      <c r="AL104" s="238"/>
      <c r="AM104" s="252"/>
      <c r="AN104" s="238"/>
      <c r="AO104" s="255"/>
      <c r="AP104" s="256"/>
      <c r="AQ104" s="202"/>
      <c r="AR104" s="202"/>
      <c r="AS104" s="218"/>
    </row>
    <row r="105" spans="1:45" s="1" customFormat="1" ht="24" hidden="1" customHeight="1">
      <c r="A105" s="196"/>
      <c r="B105" s="196"/>
      <c r="C105" s="238"/>
      <c r="D105" s="196"/>
      <c r="E105" s="195"/>
      <c r="F105" s="257"/>
      <c r="G105" s="257"/>
      <c r="H105" s="257"/>
      <c r="I105" s="685"/>
      <c r="J105" s="686"/>
      <c r="K105" s="241"/>
      <c r="L105" s="197"/>
      <c r="M105" s="241"/>
      <c r="N105" s="149"/>
      <c r="O105" s="242"/>
      <c r="P105" s="237"/>
      <c r="Q105" s="193"/>
      <c r="R105" s="231"/>
      <c r="S105" s="197"/>
      <c r="T105" s="217"/>
      <c r="U105" s="244"/>
      <c r="V105" s="244"/>
      <c r="W105" s="197"/>
      <c r="X105" s="197"/>
      <c r="Y105" s="197"/>
      <c r="Z105" s="245"/>
      <c r="AA105" s="246"/>
      <c r="AB105" s="241"/>
      <c r="AC105" s="197"/>
      <c r="AD105" s="241" t="str">
        <f>IFERROR(VLOOKUP(AC105,'Fórmulas '!$E$5:$F$9,2,),"")</f>
        <v/>
      </c>
      <c r="AE105" s="197" t="str">
        <f>IFERROR(VLOOKUP(CONCATENATE(AB105,AD105),'Fórmulas '!$J$5:$K$29,2),"")</f>
        <v/>
      </c>
      <c r="AF105" s="197"/>
      <c r="AG105" s="149"/>
      <c r="AH105" s="238"/>
      <c r="AI105" s="196"/>
      <c r="AJ105" s="196"/>
      <c r="AK105" s="149"/>
      <c r="AL105" s="149"/>
      <c r="AM105" s="149"/>
      <c r="AN105" s="149"/>
      <c r="AO105" s="222"/>
      <c r="AP105" s="253"/>
      <c r="AQ105" s="196"/>
      <c r="AR105" s="196"/>
      <c r="AS105" s="218"/>
    </row>
    <row r="106" spans="1:45" s="1" customFormat="1" ht="24" hidden="1" customHeight="1">
      <c r="A106" s="196"/>
      <c r="B106" s="196"/>
      <c r="C106" s="238"/>
      <c r="D106" s="196"/>
      <c r="E106" s="240"/>
      <c r="F106" s="240"/>
      <c r="G106" s="240"/>
      <c r="H106" s="240"/>
      <c r="I106" s="240"/>
      <c r="J106" s="197"/>
      <c r="K106" s="241"/>
      <c r="L106" s="197"/>
      <c r="M106" s="241"/>
      <c r="N106" s="149"/>
      <c r="O106" s="242"/>
      <c r="P106" s="237"/>
      <c r="Q106" s="197"/>
      <c r="R106" s="231"/>
      <c r="S106" s="197"/>
      <c r="T106" s="217"/>
      <c r="U106" s="244"/>
      <c r="V106" s="244"/>
      <c r="W106" s="197"/>
      <c r="X106" s="197"/>
      <c r="Y106" s="197"/>
      <c r="Z106" s="245"/>
      <c r="AA106" s="246"/>
      <c r="AB106" s="241"/>
      <c r="AC106" s="197"/>
      <c r="AD106" s="241" t="str">
        <f>IFERROR(VLOOKUP(AC106,'Fórmulas '!$E$5:$F$9,2,),"")</f>
        <v/>
      </c>
      <c r="AE106" s="197" t="str">
        <f>IFERROR(VLOOKUP(CONCATENATE(AB106,AD106),'Fórmulas '!$J$5:$K$29,2),"")</f>
        <v/>
      </c>
      <c r="AF106" s="197"/>
      <c r="AG106" s="149"/>
      <c r="AH106" s="238"/>
      <c r="AI106" s="196"/>
      <c r="AJ106" s="196"/>
      <c r="AK106" s="149"/>
      <c r="AL106" s="149"/>
      <c r="AM106" s="149"/>
      <c r="AN106" s="149"/>
      <c r="AO106" s="222"/>
      <c r="AP106" s="253"/>
      <c r="AQ106" s="196"/>
      <c r="AR106" s="196"/>
      <c r="AS106" s="218"/>
    </row>
    <row r="107" spans="1:45" s="1" customFormat="1" ht="24" hidden="1" customHeight="1">
      <c r="A107" s="196"/>
      <c r="B107" s="196"/>
      <c r="C107" s="238"/>
      <c r="D107" s="196"/>
      <c r="E107" s="240"/>
      <c r="F107" s="240"/>
      <c r="G107" s="240"/>
      <c r="H107" s="240"/>
      <c r="I107" s="240"/>
      <c r="J107" s="197"/>
      <c r="K107" s="241"/>
      <c r="L107" s="217"/>
      <c r="M107" s="241"/>
      <c r="N107" s="149"/>
      <c r="O107" s="242"/>
      <c r="P107" s="232"/>
      <c r="Q107" s="258"/>
      <c r="R107" s="257"/>
      <c r="S107" s="197"/>
      <c r="T107" s="217"/>
      <c r="U107" s="244"/>
      <c r="V107" s="244"/>
      <c r="W107" s="197"/>
      <c r="X107" s="197"/>
      <c r="Y107" s="197"/>
      <c r="Z107" s="245"/>
      <c r="AA107" s="246"/>
      <c r="AB107" s="241"/>
      <c r="AC107" s="197"/>
      <c r="AD107" s="241" t="str">
        <f>IFERROR(VLOOKUP(AC107,'Fórmulas '!$E$5:$F$9,2,),"")</f>
        <v/>
      </c>
      <c r="AE107" s="197" t="str">
        <f>IFERROR(VLOOKUP(CONCATENATE(AB107,AD107),'Fórmulas '!$J$5:$K$29,2),"")</f>
        <v/>
      </c>
      <c r="AF107" s="259"/>
      <c r="AG107" s="221"/>
      <c r="AH107" s="260"/>
      <c r="AI107" s="413"/>
      <c r="AJ107" s="260"/>
      <c r="AK107" s="261"/>
      <c r="AL107" s="261"/>
      <c r="AM107" s="261"/>
      <c r="AN107" s="261"/>
      <c r="AO107" s="222"/>
      <c r="AP107" s="253"/>
      <c r="AQ107" s="196"/>
      <c r="AR107" s="196"/>
      <c r="AS107" s="218"/>
    </row>
    <row r="108" spans="1:45" s="1" customFormat="1" ht="24" hidden="1" customHeight="1">
      <c r="A108" s="196"/>
      <c r="B108" s="196"/>
      <c r="C108" s="238"/>
      <c r="D108" s="196"/>
      <c r="E108" s="240"/>
      <c r="F108" s="240"/>
      <c r="G108" s="240"/>
      <c r="H108" s="240"/>
      <c r="I108" s="240"/>
      <c r="J108" s="197"/>
      <c r="K108" s="241"/>
      <c r="L108" s="217"/>
      <c r="M108" s="241"/>
      <c r="N108" s="149"/>
      <c r="O108" s="242"/>
      <c r="P108" s="232"/>
      <c r="Q108" s="262"/>
      <c r="R108" s="257"/>
      <c r="S108" s="197"/>
      <c r="T108" s="217"/>
      <c r="U108" s="244"/>
      <c r="V108" s="244"/>
      <c r="W108" s="197"/>
      <c r="X108" s="197"/>
      <c r="Y108" s="197"/>
      <c r="Z108" s="245"/>
      <c r="AA108" s="246"/>
      <c r="AB108" s="241"/>
      <c r="AC108" s="197"/>
      <c r="AD108" s="241" t="str">
        <f>IFERROR(VLOOKUP(AC108,'Fórmulas '!$E$5:$F$9,2,),"")</f>
        <v/>
      </c>
      <c r="AE108" s="197" t="str">
        <f>IFERROR(VLOOKUP(CONCATENATE(AB108,AD108),'Fórmulas '!$J$5:$K$29,2),"")</f>
        <v/>
      </c>
      <c r="AF108" s="217"/>
      <c r="AG108" s="221"/>
      <c r="AH108" s="260"/>
      <c r="AI108" s="413"/>
      <c r="AJ108" s="260"/>
      <c r="AK108" s="261"/>
      <c r="AL108" s="261"/>
      <c r="AM108" s="261"/>
      <c r="AN108" s="261"/>
      <c r="AO108" s="222"/>
      <c r="AP108" s="253"/>
      <c r="AQ108" s="196"/>
      <c r="AR108" s="196"/>
      <c r="AS108" s="218"/>
    </row>
    <row r="109" spans="1:45" s="1" customFormat="1" ht="24" hidden="1" customHeight="1">
      <c r="A109" s="196"/>
      <c r="B109" s="196"/>
      <c r="C109" s="238"/>
      <c r="D109" s="196"/>
      <c r="E109" s="240"/>
      <c r="F109" s="240"/>
      <c r="G109" s="240"/>
      <c r="H109" s="240"/>
      <c r="I109" s="240"/>
      <c r="J109" s="197"/>
      <c r="K109" s="241"/>
      <c r="L109" s="217"/>
      <c r="M109" s="241"/>
      <c r="N109" s="149"/>
      <c r="O109" s="242"/>
      <c r="P109" s="232"/>
      <c r="Q109" s="262"/>
      <c r="R109" s="257"/>
      <c r="S109" s="197"/>
      <c r="T109" s="217"/>
      <c r="U109" s="244"/>
      <c r="V109" s="244"/>
      <c r="W109" s="197"/>
      <c r="X109" s="197"/>
      <c r="Y109" s="197"/>
      <c r="Z109" s="245"/>
      <c r="AA109" s="246"/>
      <c r="AB109" s="241"/>
      <c r="AC109" s="197"/>
      <c r="AD109" s="241" t="str">
        <f>IFERROR(VLOOKUP(AC109,'Fórmulas '!$E$5:$F$9,2,),"")</f>
        <v/>
      </c>
      <c r="AE109" s="197" t="str">
        <f>IFERROR(VLOOKUP(CONCATENATE(AB109,AD109),'Fórmulas '!$J$5:$K$29,2),"")</f>
        <v/>
      </c>
      <c r="AF109" s="263"/>
      <c r="AG109" s="221"/>
      <c r="AH109" s="260"/>
      <c r="AI109" s="413"/>
      <c r="AJ109" s="260"/>
      <c r="AK109" s="261"/>
      <c r="AL109" s="261"/>
      <c r="AM109" s="261"/>
      <c r="AN109" s="261"/>
      <c r="AO109" s="222"/>
      <c r="AP109" s="253"/>
      <c r="AQ109" s="196"/>
      <c r="AR109" s="196"/>
      <c r="AS109" s="218"/>
    </row>
    <row r="110" spans="1:45" s="1" customFormat="1" ht="24" hidden="1" customHeight="1">
      <c r="A110" s="196"/>
      <c r="B110" s="196"/>
      <c r="C110" s="238"/>
      <c r="D110" s="196"/>
      <c r="E110" s="240"/>
      <c r="F110" s="238"/>
      <c r="G110" s="238"/>
      <c r="H110" s="238"/>
      <c r="I110" s="243"/>
      <c r="J110" s="197"/>
      <c r="K110" s="241"/>
      <c r="L110" s="197"/>
      <c r="M110" s="241"/>
      <c r="N110" s="149"/>
      <c r="O110" s="242"/>
      <c r="P110" s="231"/>
      <c r="Q110" s="196"/>
      <c r="R110" s="231"/>
      <c r="S110" s="149"/>
      <c r="T110" s="149"/>
      <c r="U110" s="244"/>
      <c r="V110" s="244"/>
      <c r="W110" s="197"/>
      <c r="X110" s="197"/>
      <c r="Y110" s="197"/>
      <c r="Z110" s="245"/>
      <c r="AA110" s="246"/>
      <c r="AB110" s="241"/>
      <c r="AC110" s="197"/>
      <c r="AD110" s="241" t="str">
        <f>IFERROR(VLOOKUP(AC110,'Fórmulas '!$E$5:$F$9,2,),"")</f>
        <v/>
      </c>
      <c r="AE110" s="197" t="str">
        <f>IFERROR(VLOOKUP(CONCATENATE(AB110,AD110),'Fórmulas '!$J$5:$K$29,2),"")</f>
        <v/>
      </c>
      <c r="AF110" s="263"/>
      <c r="AG110" s="149"/>
      <c r="AH110" s="238"/>
      <c r="AI110" s="196"/>
      <c r="AJ110" s="196"/>
      <c r="AK110" s="149"/>
      <c r="AL110" s="149"/>
      <c r="AM110" s="149"/>
      <c r="AN110" s="149"/>
      <c r="AO110" s="222"/>
      <c r="AP110" s="253"/>
      <c r="AQ110" s="196"/>
      <c r="AR110" s="196"/>
      <c r="AS110" s="218"/>
    </row>
    <row r="111" spans="1:45" s="1" customFormat="1" ht="24" hidden="1" customHeight="1">
      <c r="A111" s="196"/>
      <c r="B111" s="196"/>
      <c r="C111" s="238"/>
      <c r="D111" s="196"/>
      <c r="E111" s="240"/>
      <c r="F111" s="240"/>
      <c r="G111" s="240"/>
      <c r="H111" s="240"/>
      <c r="I111" s="240"/>
      <c r="J111" s="197"/>
      <c r="K111" s="241"/>
      <c r="L111" s="197"/>
      <c r="M111" s="241"/>
      <c r="N111" s="149"/>
      <c r="O111" s="242"/>
      <c r="P111" s="234"/>
      <c r="Q111" s="149"/>
      <c r="R111" s="238"/>
      <c r="S111" s="149"/>
      <c r="T111" s="197"/>
      <c r="U111" s="244"/>
      <c r="V111" s="244"/>
      <c r="W111" s="264"/>
      <c r="X111" s="264"/>
      <c r="Y111" s="264"/>
      <c r="Z111" s="245"/>
      <c r="AA111" s="246"/>
      <c r="AB111" s="241"/>
      <c r="AC111" s="197"/>
      <c r="AD111" s="241" t="str">
        <f>IFERROR(VLOOKUP(AC111,'Fórmulas '!$E$5:$F$9,2,),"")</f>
        <v/>
      </c>
      <c r="AE111" s="197" t="str">
        <f>IFERROR(VLOOKUP(CONCATENATE(AB111,AD111),'Fórmulas '!$J$5:$K$29,2),"")</f>
        <v/>
      </c>
      <c r="AF111" s="197"/>
      <c r="AG111" s="149"/>
      <c r="AH111" s="265"/>
      <c r="AI111" s="254"/>
      <c r="AJ111" s="265"/>
      <c r="AK111" s="265"/>
      <c r="AL111" s="265"/>
      <c r="AM111" s="265"/>
      <c r="AN111" s="265"/>
      <c r="AO111" s="149"/>
      <c r="AP111" s="265"/>
      <c r="AQ111" s="254"/>
      <c r="AR111" s="254"/>
      <c r="AS111" s="218"/>
    </row>
    <row r="112" spans="1:45" s="1" customFormat="1" ht="24" hidden="1" customHeight="1">
      <c r="A112" s="196"/>
      <c r="B112" s="196"/>
      <c r="C112" s="238"/>
      <c r="D112" s="196"/>
      <c r="E112" s="240"/>
      <c r="F112" s="240"/>
      <c r="G112" s="240"/>
      <c r="H112" s="240"/>
      <c r="I112" s="240"/>
      <c r="J112" s="197"/>
      <c r="K112" s="241"/>
      <c r="L112" s="197"/>
      <c r="M112" s="241"/>
      <c r="N112" s="149"/>
      <c r="O112" s="242"/>
      <c r="P112" s="234"/>
      <c r="Q112" s="149"/>
      <c r="R112" s="238"/>
      <c r="S112" s="149"/>
      <c r="T112" s="197"/>
      <c r="U112" s="244"/>
      <c r="V112" s="244"/>
      <c r="W112" s="264"/>
      <c r="X112" s="264"/>
      <c r="Y112" s="264"/>
      <c r="Z112" s="245"/>
      <c r="AA112" s="246"/>
      <c r="AB112" s="241"/>
      <c r="AC112" s="197"/>
      <c r="AD112" s="241" t="str">
        <f>IFERROR(VLOOKUP(AC112,'Fórmulas '!$E$5:$F$9,2,),"")</f>
        <v/>
      </c>
      <c r="AE112" s="197" t="str">
        <f>IFERROR(VLOOKUP(CONCATENATE(AB112,AD112),'Fórmulas '!$J$5:$K$29,2),"")</f>
        <v/>
      </c>
      <c r="AF112" s="193"/>
      <c r="AG112" s="219"/>
      <c r="AH112" s="266"/>
      <c r="AI112" s="201"/>
      <c r="AJ112" s="266"/>
      <c r="AK112" s="266"/>
      <c r="AL112" s="266"/>
      <c r="AM112" s="266"/>
      <c r="AN112" s="266"/>
      <c r="AO112" s="149"/>
      <c r="AP112" s="266"/>
      <c r="AQ112" s="201"/>
      <c r="AR112" s="201"/>
      <c r="AS112" s="218"/>
    </row>
    <row r="113" spans="1:45" s="1" customFormat="1" ht="24" hidden="1" customHeight="1">
      <c r="A113" s="196"/>
      <c r="B113" s="196"/>
      <c r="C113" s="238"/>
      <c r="D113" s="196"/>
      <c r="E113" s="240"/>
      <c r="F113" s="240"/>
      <c r="G113" s="240"/>
      <c r="H113" s="240"/>
      <c r="I113" s="240"/>
      <c r="J113" s="197"/>
      <c r="K113" s="241"/>
      <c r="L113" s="197"/>
      <c r="M113" s="241"/>
      <c r="N113" s="149"/>
      <c r="O113" s="242"/>
      <c r="P113" s="234"/>
      <c r="Q113" s="149"/>
      <c r="R113" s="238"/>
      <c r="S113" s="149"/>
      <c r="T113" s="197"/>
      <c r="U113" s="244"/>
      <c r="V113" s="244"/>
      <c r="W113" s="264"/>
      <c r="X113" s="264"/>
      <c r="Y113" s="264"/>
      <c r="Z113" s="245"/>
      <c r="AA113" s="246"/>
      <c r="AB113" s="241"/>
      <c r="AC113" s="197"/>
      <c r="AD113" s="241" t="str">
        <f>IFERROR(VLOOKUP(AC113,'Fórmulas '!$E$5:$F$9,2,),"")</f>
        <v/>
      </c>
      <c r="AE113" s="197" t="str">
        <f>IFERROR(VLOOKUP(CONCATENATE(AB113,AD113),'Fórmulas '!$J$5:$K$29,2),"")</f>
        <v/>
      </c>
      <c r="AF113" s="197"/>
      <c r="AG113" s="219"/>
      <c r="AH113" s="266"/>
      <c r="AI113" s="201"/>
      <c r="AJ113" s="266"/>
      <c r="AK113" s="266"/>
      <c r="AL113" s="266"/>
      <c r="AM113" s="266"/>
      <c r="AN113" s="266"/>
      <c r="AO113" s="149"/>
      <c r="AP113" s="266"/>
      <c r="AQ113" s="201"/>
      <c r="AR113" s="201"/>
      <c r="AS113" s="218"/>
    </row>
    <row r="114" spans="1:45" s="1" customFormat="1" ht="24" hidden="1" customHeight="1">
      <c r="A114" s="196"/>
      <c r="B114" s="196"/>
      <c r="C114" s="238"/>
      <c r="D114" s="196"/>
      <c r="E114" s="240"/>
      <c r="F114" s="240"/>
      <c r="G114" s="240"/>
      <c r="H114" s="240"/>
      <c r="I114" s="240"/>
      <c r="J114" s="197"/>
      <c r="K114" s="241"/>
      <c r="L114" s="197"/>
      <c r="M114" s="241"/>
      <c r="N114" s="149"/>
      <c r="O114" s="242"/>
      <c r="P114" s="234"/>
      <c r="Q114" s="149"/>
      <c r="R114" s="238"/>
      <c r="S114" s="149"/>
      <c r="T114" s="197"/>
      <c r="U114" s="244"/>
      <c r="V114" s="244"/>
      <c r="W114" s="264"/>
      <c r="X114" s="264"/>
      <c r="Y114" s="264"/>
      <c r="Z114" s="245"/>
      <c r="AA114" s="246"/>
      <c r="AB114" s="241"/>
      <c r="AC114" s="197"/>
      <c r="AD114" s="241" t="str">
        <f>IFERROR(VLOOKUP(AC114,'Fórmulas '!$E$5:$F$9,2,),"")</f>
        <v/>
      </c>
      <c r="AE114" s="197" t="str">
        <f>IFERROR(VLOOKUP(CONCATENATE(AB114,AD114),'Fórmulas '!$J$5:$K$29,2),"")</f>
        <v/>
      </c>
      <c r="AF114" s="197"/>
      <c r="AG114" s="219"/>
      <c r="AH114" s="266"/>
      <c r="AI114" s="201"/>
      <c r="AJ114" s="266"/>
      <c r="AK114" s="266"/>
      <c r="AL114" s="266"/>
      <c r="AM114" s="266"/>
      <c r="AN114" s="266"/>
      <c r="AO114" s="149"/>
      <c r="AP114" s="266"/>
      <c r="AQ114" s="201"/>
      <c r="AR114" s="201"/>
      <c r="AS114" s="218"/>
    </row>
    <row r="115" spans="1:45" s="1" customFormat="1" ht="24" hidden="1" customHeight="1">
      <c r="A115" s="196"/>
      <c r="B115" s="196"/>
      <c r="C115" s="238"/>
      <c r="D115" s="196"/>
      <c r="E115" s="240"/>
      <c r="F115" s="240"/>
      <c r="G115" s="240"/>
      <c r="H115" s="240"/>
      <c r="I115" s="240"/>
      <c r="J115" s="197"/>
      <c r="K115" s="241"/>
      <c r="L115" s="197"/>
      <c r="M115" s="241"/>
      <c r="N115" s="149"/>
      <c r="O115" s="242"/>
      <c r="P115" s="234"/>
      <c r="Q115" s="149"/>
      <c r="R115" s="238"/>
      <c r="S115" s="149"/>
      <c r="T115" s="197"/>
      <c r="U115" s="244"/>
      <c r="V115" s="244"/>
      <c r="W115" s="264"/>
      <c r="X115" s="264"/>
      <c r="Y115" s="264"/>
      <c r="Z115" s="245"/>
      <c r="AA115" s="246"/>
      <c r="AB115" s="241"/>
      <c r="AC115" s="197"/>
      <c r="AD115" s="241" t="str">
        <f>IFERROR(VLOOKUP(AC115,'Fórmulas '!$E$5:$F$9,2,),"")</f>
        <v/>
      </c>
      <c r="AE115" s="197" t="str">
        <f>IFERROR(VLOOKUP(CONCATENATE(AB115,AD115),'Fórmulas '!$J$5:$K$29,2),"")</f>
        <v/>
      </c>
      <c r="AF115" s="197"/>
      <c r="AG115" s="219"/>
      <c r="AH115" s="266"/>
      <c r="AI115" s="201"/>
      <c r="AJ115" s="266"/>
      <c r="AK115" s="266"/>
      <c r="AL115" s="266"/>
      <c r="AM115" s="266"/>
      <c r="AN115" s="266"/>
      <c r="AO115" s="149"/>
      <c r="AP115" s="266"/>
      <c r="AQ115" s="201"/>
      <c r="AR115" s="201"/>
      <c r="AS115" s="218"/>
    </row>
    <row r="116" spans="1:45" s="1" customFormat="1" ht="24" hidden="1" customHeight="1">
      <c r="A116" s="196"/>
      <c r="B116" s="196"/>
      <c r="C116" s="238"/>
      <c r="D116" s="196"/>
      <c r="E116" s="240"/>
      <c r="F116" s="240"/>
      <c r="G116" s="240"/>
      <c r="H116" s="240"/>
      <c r="I116" s="240"/>
      <c r="J116" s="197"/>
      <c r="K116" s="241"/>
      <c r="L116" s="197"/>
      <c r="M116" s="241"/>
      <c r="N116" s="149"/>
      <c r="O116" s="242"/>
      <c r="P116" s="234"/>
      <c r="Q116" s="149"/>
      <c r="R116" s="243"/>
      <c r="S116" s="149"/>
      <c r="T116" s="197"/>
      <c r="U116" s="244"/>
      <c r="V116" s="244"/>
      <c r="W116" s="264"/>
      <c r="X116" s="264"/>
      <c r="Y116" s="264"/>
      <c r="Z116" s="245"/>
      <c r="AA116" s="246"/>
      <c r="AB116" s="241"/>
      <c r="AC116" s="197"/>
      <c r="AD116" s="241" t="str">
        <f>IFERROR(VLOOKUP(AC116,'Fórmulas '!$E$5:$F$9,2,),"")</f>
        <v/>
      </c>
      <c r="AE116" s="197" t="str">
        <f>IFERROR(VLOOKUP(CONCATENATE(AB116,AD116),'Fórmulas '!$J$5:$K$29,2),"")</f>
        <v/>
      </c>
      <c r="AF116" s="197"/>
      <c r="AG116" s="219"/>
      <c r="AH116" s="266"/>
      <c r="AI116" s="201"/>
      <c r="AJ116" s="266"/>
      <c r="AK116" s="266"/>
      <c r="AL116" s="266"/>
      <c r="AM116" s="266"/>
      <c r="AN116" s="266"/>
      <c r="AO116" s="149"/>
      <c r="AP116" s="266"/>
      <c r="AQ116" s="201"/>
      <c r="AR116" s="201"/>
      <c r="AS116" s="218"/>
    </row>
    <row r="117" spans="1:45" s="1" customFormat="1" ht="24" hidden="1" customHeight="1">
      <c r="A117" s="196"/>
      <c r="B117" s="196"/>
      <c r="C117" s="238"/>
      <c r="D117" s="196"/>
      <c r="E117" s="240"/>
      <c r="F117" s="240"/>
      <c r="G117" s="240"/>
      <c r="H117" s="240"/>
      <c r="I117" s="240"/>
      <c r="J117" s="197"/>
      <c r="K117" s="241"/>
      <c r="L117" s="197"/>
      <c r="M117" s="241"/>
      <c r="N117" s="149"/>
      <c r="O117" s="242"/>
      <c r="P117" s="234"/>
      <c r="Q117" s="149"/>
      <c r="R117" s="243"/>
      <c r="S117" s="149"/>
      <c r="T117" s="197"/>
      <c r="U117" s="244"/>
      <c r="V117" s="244"/>
      <c r="W117" s="264"/>
      <c r="X117" s="264"/>
      <c r="Y117" s="264"/>
      <c r="Z117" s="245"/>
      <c r="AA117" s="246"/>
      <c r="AB117" s="241"/>
      <c r="AC117" s="197"/>
      <c r="AD117" s="241" t="str">
        <f>IFERROR(VLOOKUP(AC117,'Fórmulas '!$E$5:$F$9,2,),"")</f>
        <v/>
      </c>
      <c r="AE117" s="197" t="str">
        <f>IFERROR(VLOOKUP(CONCATENATE(AB117,AD117),'Fórmulas '!$J$5:$K$29,2),"")</f>
        <v/>
      </c>
      <c r="AF117" s="197"/>
      <c r="AG117" s="219"/>
      <c r="AH117" s="266"/>
      <c r="AI117" s="201"/>
      <c r="AJ117" s="266"/>
      <c r="AK117" s="266"/>
      <c r="AL117" s="266"/>
      <c r="AM117" s="266"/>
      <c r="AN117" s="266"/>
      <c r="AO117" s="149"/>
      <c r="AP117" s="266"/>
      <c r="AQ117" s="201"/>
      <c r="AR117" s="201"/>
      <c r="AS117" s="218"/>
    </row>
    <row r="118" spans="1:45" s="1" customFormat="1" ht="24" hidden="1" customHeight="1">
      <c r="A118" s="196"/>
      <c r="B118" s="196"/>
      <c r="C118" s="238"/>
      <c r="D118" s="196"/>
      <c r="E118" s="240"/>
      <c r="F118" s="240"/>
      <c r="G118" s="240"/>
      <c r="H118" s="240"/>
      <c r="I118" s="240"/>
      <c r="J118" s="197"/>
      <c r="K118" s="241"/>
      <c r="L118" s="197"/>
      <c r="M118" s="241"/>
      <c r="N118" s="149"/>
      <c r="O118" s="242"/>
      <c r="P118" s="234"/>
      <c r="Q118" s="149"/>
      <c r="R118" s="238"/>
      <c r="S118" s="149"/>
      <c r="T118" s="197"/>
      <c r="U118" s="244"/>
      <c r="V118" s="244"/>
      <c r="W118" s="264"/>
      <c r="X118" s="264"/>
      <c r="Y118" s="264"/>
      <c r="Z118" s="245"/>
      <c r="AA118" s="246"/>
      <c r="AB118" s="241"/>
      <c r="AC118" s="197"/>
      <c r="AD118" s="241" t="str">
        <f>IFERROR(VLOOKUP(AC118,'Fórmulas '!$E$5:$F$9,2,),"")</f>
        <v/>
      </c>
      <c r="AE118" s="197" t="str">
        <f>IFERROR(VLOOKUP(CONCATENATE(AB118,AD118),'Fórmulas '!$J$5:$K$29,2),"")</f>
        <v/>
      </c>
      <c r="AF118" s="197"/>
      <c r="AG118" s="219"/>
      <c r="AH118" s="266"/>
      <c r="AI118" s="201"/>
      <c r="AJ118" s="266"/>
      <c r="AK118" s="266"/>
      <c r="AL118" s="266"/>
      <c r="AM118" s="266"/>
      <c r="AN118" s="266"/>
      <c r="AO118" s="149"/>
      <c r="AP118" s="266"/>
      <c r="AQ118" s="201"/>
      <c r="AR118" s="201"/>
      <c r="AS118" s="218"/>
    </row>
    <row r="119" spans="1:45" s="1" customFormat="1" ht="24" hidden="1" customHeight="1">
      <c r="A119" s="196"/>
      <c r="B119" s="196"/>
      <c r="C119" s="238"/>
      <c r="D119" s="196"/>
      <c r="E119" s="240"/>
      <c r="F119" s="240"/>
      <c r="G119" s="240"/>
      <c r="H119" s="240"/>
      <c r="I119" s="240"/>
      <c r="J119" s="197"/>
      <c r="K119" s="241"/>
      <c r="L119" s="197"/>
      <c r="M119" s="241"/>
      <c r="N119" s="149"/>
      <c r="O119" s="242"/>
      <c r="P119" s="234"/>
      <c r="Q119" s="149"/>
      <c r="R119" s="238"/>
      <c r="S119" s="149"/>
      <c r="T119" s="197"/>
      <c r="U119" s="244"/>
      <c r="V119" s="244"/>
      <c r="W119" s="264"/>
      <c r="X119" s="264"/>
      <c r="Y119" s="264"/>
      <c r="Z119" s="245"/>
      <c r="AA119" s="246"/>
      <c r="AB119" s="241"/>
      <c r="AC119" s="197"/>
      <c r="AD119" s="241" t="str">
        <f>IFERROR(VLOOKUP(AC119,'Fórmulas '!$E$5:$F$9,2,),"")</f>
        <v/>
      </c>
      <c r="AE119" s="197" t="str">
        <f>IFERROR(VLOOKUP(CONCATENATE(AB119,AD119),'Fórmulas '!$J$5:$K$29,2),"")</f>
        <v/>
      </c>
      <c r="AF119" s="197"/>
      <c r="AG119" s="219"/>
      <c r="AH119" s="266"/>
      <c r="AI119" s="201"/>
      <c r="AJ119" s="266"/>
      <c r="AK119" s="266"/>
      <c r="AL119" s="266"/>
      <c r="AM119" s="266"/>
      <c r="AN119" s="266"/>
      <c r="AO119" s="149"/>
      <c r="AP119" s="266"/>
      <c r="AQ119" s="201"/>
      <c r="AR119" s="201"/>
      <c r="AS119" s="218"/>
    </row>
    <row r="120" spans="1:45" s="1" customFormat="1" ht="24" hidden="1" customHeight="1">
      <c r="A120" s="196"/>
      <c r="B120" s="196"/>
      <c r="C120" s="238"/>
      <c r="D120" s="196"/>
      <c r="E120" s="240"/>
      <c r="F120" s="240"/>
      <c r="G120" s="240"/>
      <c r="H120" s="240"/>
      <c r="I120" s="240"/>
      <c r="J120" s="197"/>
      <c r="K120" s="241"/>
      <c r="L120" s="197"/>
      <c r="M120" s="241"/>
      <c r="N120" s="149"/>
      <c r="O120" s="242"/>
      <c r="P120" s="234"/>
      <c r="Q120" s="149"/>
      <c r="R120" s="238"/>
      <c r="S120" s="149"/>
      <c r="T120" s="197"/>
      <c r="U120" s="244"/>
      <c r="V120" s="244"/>
      <c r="W120" s="264"/>
      <c r="X120" s="264"/>
      <c r="Y120" s="264"/>
      <c r="Z120" s="245"/>
      <c r="AA120" s="246"/>
      <c r="AB120" s="241"/>
      <c r="AC120" s="197"/>
      <c r="AD120" s="241" t="str">
        <f>IFERROR(VLOOKUP(AC120,'Fórmulas '!$E$5:$F$9,2,),"")</f>
        <v/>
      </c>
      <c r="AE120" s="197" t="str">
        <f>IFERROR(VLOOKUP(CONCATENATE(AB120,AD120),'Fórmulas '!$J$5:$K$29,2),"")</f>
        <v/>
      </c>
      <c r="AF120" s="197"/>
      <c r="AG120" s="219"/>
      <c r="AH120" s="266"/>
      <c r="AI120" s="201"/>
      <c r="AJ120" s="266"/>
      <c r="AK120" s="266"/>
      <c r="AL120" s="266"/>
      <c r="AM120" s="266"/>
      <c r="AN120" s="266"/>
      <c r="AO120" s="149"/>
      <c r="AP120" s="266"/>
      <c r="AQ120" s="201"/>
      <c r="AR120" s="201"/>
      <c r="AS120" s="218"/>
    </row>
    <row r="121" spans="1:45" s="1" customFormat="1" ht="24" hidden="1" customHeight="1">
      <c r="A121" s="196"/>
      <c r="B121" s="196"/>
      <c r="C121" s="238"/>
      <c r="D121" s="196"/>
      <c r="E121" s="240"/>
      <c r="F121" s="240"/>
      <c r="G121" s="240"/>
      <c r="H121" s="240"/>
      <c r="I121" s="240"/>
      <c r="J121" s="197"/>
      <c r="K121" s="241"/>
      <c r="L121" s="197"/>
      <c r="M121" s="241"/>
      <c r="N121" s="149"/>
      <c r="O121" s="242"/>
      <c r="P121" s="234"/>
      <c r="Q121" s="149"/>
      <c r="R121" s="238"/>
      <c r="S121" s="149"/>
      <c r="T121" s="197"/>
      <c r="U121" s="244"/>
      <c r="V121" s="244"/>
      <c r="W121" s="264"/>
      <c r="X121" s="264"/>
      <c r="Y121" s="264"/>
      <c r="Z121" s="245"/>
      <c r="AA121" s="246"/>
      <c r="AB121" s="241"/>
      <c r="AC121" s="197"/>
      <c r="AD121" s="241" t="str">
        <f>IFERROR(VLOOKUP(AC121,'Fórmulas '!$E$5:$F$9,2,),"")</f>
        <v/>
      </c>
      <c r="AE121" s="197" t="str">
        <f>IFERROR(VLOOKUP(CONCATENATE(AB121,AD121),'Fórmulas '!$J$5:$K$29,2),"")</f>
        <v/>
      </c>
      <c r="AF121" s="197"/>
      <c r="AG121" s="219"/>
      <c r="AH121" s="266"/>
      <c r="AI121" s="201"/>
      <c r="AJ121" s="266"/>
      <c r="AK121" s="266"/>
      <c r="AL121" s="266"/>
      <c r="AM121" s="266"/>
      <c r="AN121" s="266"/>
      <c r="AO121" s="149"/>
      <c r="AP121" s="266"/>
      <c r="AQ121" s="201"/>
      <c r="AR121" s="201"/>
      <c r="AS121" s="218"/>
    </row>
    <row r="122" spans="1:45" s="1" customFormat="1" ht="24" hidden="1" customHeight="1">
      <c r="A122" s="196"/>
      <c r="B122" s="196"/>
      <c r="C122" s="238"/>
      <c r="D122" s="196"/>
      <c r="E122" s="240"/>
      <c r="F122" s="240"/>
      <c r="G122" s="240"/>
      <c r="H122" s="240"/>
      <c r="I122" s="240"/>
      <c r="J122" s="197"/>
      <c r="K122" s="241"/>
      <c r="L122" s="197"/>
      <c r="M122" s="241"/>
      <c r="N122" s="149"/>
      <c r="O122" s="242"/>
      <c r="P122" s="234"/>
      <c r="Q122" s="149"/>
      <c r="R122" s="238"/>
      <c r="S122" s="149"/>
      <c r="T122" s="197"/>
      <c r="U122" s="244"/>
      <c r="V122" s="244"/>
      <c r="W122" s="264"/>
      <c r="X122" s="264"/>
      <c r="Y122" s="264"/>
      <c r="Z122" s="245"/>
      <c r="AA122" s="246"/>
      <c r="AB122" s="241"/>
      <c r="AC122" s="197"/>
      <c r="AD122" s="241" t="str">
        <f>IFERROR(VLOOKUP(AC122,'Fórmulas '!$E$5:$F$9,2,),"")</f>
        <v/>
      </c>
      <c r="AE122" s="197" t="str">
        <f>IFERROR(VLOOKUP(CONCATENATE(AB122,AD122),'Fórmulas '!$J$5:$K$29,2),"")</f>
        <v/>
      </c>
      <c r="AF122" s="197"/>
      <c r="AG122" s="219"/>
      <c r="AH122" s="266"/>
      <c r="AI122" s="201"/>
      <c r="AJ122" s="266"/>
      <c r="AK122" s="266"/>
      <c r="AL122" s="266"/>
      <c r="AM122" s="266"/>
      <c r="AN122" s="266"/>
      <c r="AO122" s="149"/>
      <c r="AP122" s="266"/>
      <c r="AQ122" s="201"/>
      <c r="AR122" s="201"/>
      <c r="AS122" s="218"/>
    </row>
    <row r="123" spans="1:45" s="1" customFormat="1" ht="24" hidden="1" customHeight="1">
      <c r="A123" s="196"/>
      <c r="B123" s="196"/>
      <c r="C123" s="238"/>
      <c r="D123" s="196"/>
      <c r="E123" s="240"/>
      <c r="F123" s="240"/>
      <c r="G123" s="240"/>
      <c r="H123" s="240"/>
      <c r="I123" s="240"/>
      <c r="J123" s="197"/>
      <c r="K123" s="241"/>
      <c r="L123" s="197"/>
      <c r="M123" s="241"/>
      <c r="N123" s="149"/>
      <c r="O123" s="242"/>
      <c r="P123" s="234"/>
      <c r="Q123" s="149"/>
      <c r="R123" s="243"/>
      <c r="S123" s="149"/>
      <c r="T123" s="197"/>
      <c r="U123" s="244"/>
      <c r="V123" s="244"/>
      <c r="W123" s="264"/>
      <c r="X123" s="264"/>
      <c r="Y123" s="264"/>
      <c r="Z123" s="245"/>
      <c r="AA123" s="246"/>
      <c r="AB123" s="241"/>
      <c r="AC123" s="197"/>
      <c r="AD123" s="241" t="str">
        <f>IFERROR(VLOOKUP(AC123,'Fórmulas '!$E$5:$F$9,2,),"")</f>
        <v/>
      </c>
      <c r="AE123" s="197" t="str">
        <f>IFERROR(VLOOKUP(CONCATENATE(AB123,AD123),'Fórmulas '!$J$5:$K$29,2),"")</f>
        <v/>
      </c>
      <c r="AF123" s="197"/>
      <c r="AG123" s="219"/>
      <c r="AH123" s="266"/>
      <c r="AI123" s="201"/>
      <c r="AJ123" s="266"/>
      <c r="AK123" s="266"/>
      <c r="AL123" s="266"/>
      <c r="AM123" s="266"/>
      <c r="AN123" s="266"/>
      <c r="AO123" s="149"/>
      <c r="AP123" s="266"/>
      <c r="AQ123" s="201"/>
      <c r="AR123" s="201"/>
      <c r="AS123" s="218"/>
    </row>
    <row r="124" spans="1:45" s="1" customFormat="1" ht="24" hidden="1" customHeight="1">
      <c r="A124" s="196"/>
      <c r="B124" s="196"/>
      <c r="C124" s="238"/>
      <c r="D124" s="196"/>
      <c r="E124" s="240"/>
      <c r="F124" s="240"/>
      <c r="G124" s="240"/>
      <c r="H124" s="240"/>
      <c r="I124" s="240"/>
      <c r="J124" s="197"/>
      <c r="K124" s="241"/>
      <c r="L124" s="197"/>
      <c r="M124" s="241"/>
      <c r="N124" s="149"/>
      <c r="O124" s="242"/>
      <c r="P124" s="237"/>
      <c r="Q124" s="197"/>
      <c r="R124" s="249"/>
      <c r="S124" s="149"/>
      <c r="T124" s="197"/>
      <c r="U124" s="244"/>
      <c r="V124" s="244"/>
      <c r="W124" s="264"/>
      <c r="X124" s="264"/>
      <c r="Y124" s="264"/>
      <c r="Z124" s="245"/>
      <c r="AA124" s="246"/>
      <c r="AB124" s="241"/>
      <c r="AC124" s="197"/>
      <c r="AD124" s="241" t="str">
        <f>IFERROR(VLOOKUP(AC124,'Fórmulas '!$E$5:$F$9,2,),"")</f>
        <v/>
      </c>
      <c r="AE124" s="197" t="str">
        <f>IFERROR(VLOOKUP(CONCATENATE(AB124,AD124),'Fórmulas '!$J$5:$K$29,2),"")</f>
        <v/>
      </c>
      <c r="AF124" s="197"/>
      <c r="AG124" s="219"/>
      <c r="AH124" s="266"/>
      <c r="AI124" s="201"/>
      <c r="AJ124" s="266"/>
      <c r="AK124" s="266"/>
      <c r="AL124" s="266"/>
      <c r="AM124" s="266"/>
      <c r="AN124" s="266"/>
      <c r="AO124" s="149"/>
      <c r="AP124" s="266"/>
      <c r="AQ124" s="201"/>
      <c r="AR124" s="201"/>
      <c r="AS124" s="218"/>
    </row>
    <row r="125" spans="1:45" s="1" customFormat="1" ht="24" hidden="1" customHeight="1">
      <c r="A125" s="196"/>
      <c r="B125" s="196"/>
      <c r="C125" s="238"/>
      <c r="D125" s="196"/>
      <c r="E125" s="240"/>
      <c r="F125" s="267"/>
      <c r="G125" s="267"/>
      <c r="H125" s="267"/>
      <c r="I125" s="267"/>
      <c r="J125" s="197"/>
      <c r="K125" s="241"/>
      <c r="L125" s="197"/>
      <c r="M125" s="241"/>
      <c r="N125" s="149"/>
      <c r="O125" s="242"/>
      <c r="P125" s="237"/>
      <c r="Q125" s="197"/>
      <c r="R125" s="237"/>
      <c r="S125" s="149"/>
      <c r="T125" s="197"/>
      <c r="U125" s="244"/>
      <c r="V125" s="244"/>
      <c r="W125" s="264"/>
      <c r="X125" s="264"/>
      <c r="Y125" s="264"/>
      <c r="Z125" s="245"/>
      <c r="AA125" s="246"/>
      <c r="AB125" s="241"/>
      <c r="AC125" s="197"/>
      <c r="AD125" s="241" t="str">
        <f>IFERROR(VLOOKUP(AC125,'Fórmulas '!$E$5:$F$9,2,),"")</f>
        <v/>
      </c>
      <c r="AE125" s="197" t="str">
        <f>IFERROR(VLOOKUP(CONCATENATE(AB125,AD125),'Fórmulas '!$J$5:$K$29,2),"")</f>
        <v/>
      </c>
      <c r="AF125" s="197"/>
      <c r="AG125" s="219"/>
      <c r="AH125" s="266"/>
      <c r="AI125" s="201"/>
      <c r="AJ125" s="266"/>
      <c r="AK125" s="266"/>
      <c r="AL125" s="266"/>
      <c r="AM125" s="266"/>
      <c r="AN125" s="266"/>
      <c r="AO125" s="149"/>
      <c r="AP125" s="266"/>
      <c r="AQ125" s="201"/>
      <c r="AR125" s="201"/>
      <c r="AS125" s="218"/>
    </row>
    <row r="126" spans="1:45" s="1" customFormat="1" ht="24" hidden="1" customHeight="1">
      <c r="A126" s="196"/>
      <c r="B126" s="196"/>
      <c r="C126" s="238"/>
      <c r="D126" s="196"/>
      <c r="E126" s="240"/>
      <c r="F126" s="267"/>
      <c r="G126" s="267"/>
      <c r="H126" s="267"/>
      <c r="I126" s="267"/>
      <c r="J126" s="197"/>
      <c r="K126" s="241"/>
      <c r="L126" s="197"/>
      <c r="M126" s="241"/>
      <c r="N126" s="149"/>
      <c r="O126" s="242"/>
      <c r="P126" s="237"/>
      <c r="Q126" s="197"/>
      <c r="R126" s="231"/>
      <c r="S126" s="149"/>
      <c r="T126" s="197"/>
      <c r="U126" s="244"/>
      <c r="V126" s="244"/>
      <c r="W126" s="264"/>
      <c r="X126" s="264"/>
      <c r="Y126" s="264"/>
      <c r="Z126" s="245"/>
      <c r="AA126" s="246"/>
      <c r="AB126" s="241"/>
      <c r="AC126" s="197"/>
      <c r="AD126" s="241" t="str">
        <f>IFERROR(VLOOKUP(AC126,'Fórmulas '!$E$5:$F$9,2,),"")</f>
        <v/>
      </c>
      <c r="AE126" s="197" t="str">
        <f>IFERROR(VLOOKUP(CONCATENATE(AB126,AD126),'Fórmulas '!$J$5:$K$29,2),"")</f>
        <v/>
      </c>
      <c r="AF126" s="197"/>
      <c r="AG126" s="219"/>
      <c r="AH126" s="266"/>
      <c r="AI126" s="201"/>
      <c r="AJ126" s="266"/>
      <c r="AK126" s="266"/>
      <c r="AL126" s="266"/>
      <c r="AM126" s="266"/>
      <c r="AN126" s="266"/>
      <c r="AO126" s="149"/>
      <c r="AP126" s="266"/>
      <c r="AQ126" s="201"/>
      <c r="AR126" s="201"/>
      <c r="AS126" s="218"/>
    </row>
    <row r="127" spans="1:45" s="1" customFormat="1" ht="24" hidden="1" customHeight="1">
      <c r="A127" s="196"/>
      <c r="B127" s="196"/>
      <c r="C127" s="238"/>
      <c r="D127" s="196"/>
      <c r="E127" s="240"/>
      <c r="F127" s="267"/>
      <c r="G127" s="267"/>
      <c r="H127" s="267"/>
      <c r="I127" s="267"/>
      <c r="J127" s="197"/>
      <c r="K127" s="241"/>
      <c r="L127" s="197"/>
      <c r="M127" s="241"/>
      <c r="N127" s="149"/>
      <c r="O127" s="242"/>
      <c r="P127" s="237"/>
      <c r="Q127" s="197"/>
      <c r="R127" s="231"/>
      <c r="S127" s="149"/>
      <c r="T127" s="197"/>
      <c r="U127" s="244"/>
      <c r="V127" s="244"/>
      <c r="W127" s="264"/>
      <c r="X127" s="264"/>
      <c r="Y127" s="264"/>
      <c r="Z127" s="245"/>
      <c r="AA127" s="246"/>
      <c r="AB127" s="241"/>
      <c r="AC127" s="197"/>
      <c r="AD127" s="241" t="str">
        <f>IFERROR(VLOOKUP(AC127,'Fórmulas '!$E$5:$F$9,2,),"")</f>
        <v/>
      </c>
      <c r="AE127" s="197" t="str">
        <f>IFERROR(VLOOKUP(CONCATENATE(AB127,AD127),'Fórmulas '!$J$5:$K$29,2),"")</f>
        <v/>
      </c>
      <c r="AF127" s="197"/>
      <c r="AG127" s="219"/>
      <c r="AH127" s="266"/>
      <c r="AI127" s="201"/>
      <c r="AJ127" s="266"/>
      <c r="AK127" s="266"/>
      <c r="AL127" s="266"/>
      <c r="AM127" s="266"/>
      <c r="AN127" s="266"/>
      <c r="AO127" s="149"/>
      <c r="AP127" s="266"/>
      <c r="AQ127" s="201"/>
      <c r="AR127" s="201"/>
      <c r="AS127" s="218"/>
    </row>
    <row r="128" spans="1:45" s="1" customFormat="1" ht="24" hidden="1" customHeight="1">
      <c r="A128" s="196"/>
      <c r="B128" s="196"/>
      <c r="C128" s="238"/>
      <c r="D128" s="196"/>
      <c r="E128" s="240"/>
      <c r="F128" s="240"/>
      <c r="G128" s="240"/>
      <c r="H128" s="240"/>
      <c r="I128" s="240"/>
      <c r="J128" s="197"/>
      <c r="K128" s="241"/>
      <c r="L128" s="197"/>
      <c r="M128" s="241"/>
      <c r="N128" s="149"/>
      <c r="O128" s="242"/>
      <c r="P128" s="237"/>
      <c r="Q128" s="197"/>
      <c r="R128" s="249"/>
      <c r="S128" s="149"/>
      <c r="T128" s="197"/>
      <c r="U128" s="244"/>
      <c r="V128" s="244"/>
      <c r="W128" s="264"/>
      <c r="X128" s="264"/>
      <c r="Y128" s="264"/>
      <c r="Z128" s="245"/>
      <c r="AA128" s="246"/>
      <c r="AB128" s="241"/>
      <c r="AC128" s="197"/>
      <c r="AD128" s="241" t="str">
        <f>IFERROR(VLOOKUP(AC128,'Fórmulas '!$E$5:$F$9,2,),"")</f>
        <v/>
      </c>
      <c r="AE128" s="197" t="str">
        <f>IFERROR(VLOOKUP(CONCATENATE(AB128,AD128),'Fórmulas '!$J$5:$K$29,2),"")</f>
        <v/>
      </c>
      <c r="AF128" s="197"/>
      <c r="AG128" s="219"/>
      <c r="AH128" s="266"/>
      <c r="AI128" s="201"/>
      <c r="AJ128" s="266"/>
      <c r="AK128" s="266"/>
      <c r="AL128" s="266"/>
      <c r="AM128" s="266"/>
      <c r="AN128" s="266"/>
      <c r="AO128" s="149"/>
      <c r="AP128" s="266"/>
      <c r="AQ128" s="201"/>
      <c r="AR128" s="201"/>
      <c r="AS128" s="218"/>
    </row>
    <row r="129" spans="1:45" s="1" customFormat="1" ht="24" hidden="1" customHeight="1">
      <c r="A129" s="196"/>
      <c r="B129" s="196"/>
      <c r="C129" s="238"/>
      <c r="D129" s="196"/>
      <c r="E129" s="240"/>
      <c r="F129" s="240"/>
      <c r="G129" s="240"/>
      <c r="H129" s="240"/>
      <c r="I129" s="240"/>
      <c r="J129" s="197"/>
      <c r="K129" s="241"/>
      <c r="L129" s="197"/>
      <c r="M129" s="241"/>
      <c r="N129" s="149"/>
      <c r="O129" s="242"/>
      <c r="P129" s="237"/>
      <c r="Q129" s="197"/>
      <c r="R129" s="231"/>
      <c r="S129" s="149"/>
      <c r="T129" s="197"/>
      <c r="U129" s="244"/>
      <c r="V129" s="244"/>
      <c r="W129" s="264"/>
      <c r="X129" s="264"/>
      <c r="Y129" s="264"/>
      <c r="Z129" s="245"/>
      <c r="AA129" s="246"/>
      <c r="AB129" s="241"/>
      <c r="AC129" s="197"/>
      <c r="AD129" s="241" t="str">
        <f>IFERROR(VLOOKUP(AC129,'Fórmulas '!$E$5:$F$9,2,),"")</f>
        <v/>
      </c>
      <c r="AE129" s="197" t="str">
        <f>IFERROR(VLOOKUP(CONCATENATE(AB129,AD129),'Fórmulas '!$J$5:$K$29,2),"")</f>
        <v/>
      </c>
      <c r="AF129" s="197"/>
      <c r="AG129" s="219"/>
      <c r="AH129" s="266"/>
      <c r="AI129" s="201"/>
      <c r="AJ129" s="266"/>
      <c r="AK129" s="266"/>
      <c r="AL129" s="266"/>
      <c r="AM129" s="266"/>
      <c r="AN129" s="266"/>
      <c r="AO129" s="149"/>
      <c r="AP129" s="266"/>
      <c r="AQ129" s="201"/>
      <c r="AR129" s="201"/>
      <c r="AS129" s="218"/>
    </row>
    <row r="130" spans="1:45" s="1" customFormat="1" ht="24" hidden="1" customHeight="1">
      <c r="A130" s="196"/>
      <c r="B130" s="196"/>
      <c r="C130" s="238"/>
      <c r="D130" s="196"/>
      <c r="E130" s="240"/>
      <c r="F130" s="240"/>
      <c r="G130" s="240"/>
      <c r="H130" s="240"/>
      <c r="I130" s="240"/>
      <c r="J130" s="197"/>
      <c r="K130" s="241"/>
      <c r="L130" s="197"/>
      <c r="M130" s="241"/>
      <c r="N130" s="149"/>
      <c r="O130" s="242"/>
      <c r="P130" s="237"/>
      <c r="Q130" s="197"/>
      <c r="R130" s="231"/>
      <c r="S130" s="149"/>
      <c r="T130" s="197"/>
      <c r="U130" s="244"/>
      <c r="V130" s="244"/>
      <c r="W130" s="264"/>
      <c r="X130" s="264"/>
      <c r="Y130" s="264"/>
      <c r="Z130" s="245"/>
      <c r="AA130" s="246"/>
      <c r="AB130" s="241"/>
      <c r="AC130" s="197"/>
      <c r="AD130" s="241" t="str">
        <f>IFERROR(VLOOKUP(AC130,'Fórmulas '!$E$5:$F$9,2,),"")</f>
        <v/>
      </c>
      <c r="AE130" s="197" t="str">
        <f>IFERROR(VLOOKUP(CONCATENATE(AB130,AD130),'Fórmulas '!$J$5:$K$29,2),"")</f>
        <v/>
      </c>
      <c r="AF130" s="197"/>
      <c r="AG130" s="219"/>
      <c r="AH130" s="266"/>
      <c r="AI130" s="201"/>
      <c r="AJ130" s="266"/>
      <c r="AK130" s="266"/>
      <c r="AL130" s="266"/>
      <c r="AM130" s="266"/>
      <c r="AN130" s="266"/>
      <c r="AO130" s="149"/>
      <c r="AP130" s="266"/>
      <c r="AQ130" s="201"/>
      <c r="AR130" s="201"/>
      <c r="AS130" s="218"/>
    </row>
    <row r="131" spans="1:45" s="1" customFormat="1" ht="24" hidden="1" customHeight="1">
      <c r="A131" s="196"/>
      <c r="B131" s="196"/>
      <c r="C131" s="238"/>
      <c r="D131" s="196"/>
      <c r="E131" s="240"/>
      <c r="F131" s="240"/>
      <c r="G131" s="240"/>
      <c r="H131" s="240"/>
      <c r="I131" s="240"/>
      <c r="J131" s="197"/>
      <c r="K131" s="241"/>
      <c r="L131" s="197"/>
      <c r="M131" s="241"/>
      <c r="N131" s="149"/>
      <c r="O131" s="242"/>
      <c r="P131" s="237"/>
      <c r="Q131" s="197"/>
      <c r="R131" s="249"/>
      <c r="S131" s="149"/>
      <c r="T131" s="197"/>
      <c r="U131" s="244"/>
      <c r="V131" s="244"/>
      <c r="W131" s="264"/>
      <c r="X131" s="264"/>
      <c r="Y131" s="264"/>
      <c r="Z131" s="245"/>
      <c r="AA131" s="246"/>
      <c r="AB131" s="241"/>
      <c r="AC131" s="197"/>
      <c r="AD131" s="241" t="str">
        <f>IFERROR(VLOOKUP(AC131,'Fórmulas '!$E$5:$F$9,2,),"")</f>
        <v/>
      </c>
      <c r="AE131" s="197" t="str">
        <f>IFERROR(VLOOKUP(CONCATENATE(AB131,AD131),'Fórmulas '!$J$5:$K$29,2),"")</f>
        <v/>
      </c>
      <c r="AF131" s="197"/>
      <c r="AG131" s="219"/>
      <c r="AH131" s="266"/>
      <c r="AI131" s="201"/>
      <c r="AJ131" s="266"/>
      <c r="AK131" s="266"/>
      <c r="AL131" s="266"/>
      <c r="AM131" s="266"/>
      <c r="AN131" s="266"/>
      <c r="AO131" s="149"/>
      <c r="AP131" s="266"/>
      <c r="AQ131" s="201"/>
      <c r="AR131" s="201"/>
      <c r="AS131" s="218"/>
    </row>
    <row r="132" spans="1:45" s="1" customFormat="1" ht="24" hidden="1" customHeight="1">
      <c r="A132" s="196"/>
      <c r="B132" s="196"/>
      <c r="C132" s="238"/>
      <c r="D132" s="196"/>
      <c r="E132" s="240"/>
      <c r="F132" s="240"/>
      <c r="G132" s="240"/>
      <c r="H132" s="240"/>
      <c r="I132" s="240"/>
      <c r="J132" s="197"/>
      <c r="K132" s="241"/>
      <c r="L132" s="197"/>
      <c r="M132" s="241"/>
      <c r="N132" s="149"/>
      <c r="O132" s="242"/>
      <c r="P132" s="237"/>
      <c r="Q132" s="197"/>
      <c r="R132" s="231"/>
      <c r="S132" s="149"/>
      <c r="T132" s="197"/>
      <c r="U132" s="244"/>
      <c r="V132" s="244"/>
      <c r="W132" s="264"/>
      <c r="X132" s="264"/>
      <c r="Y132" s="264"/>
      <c r="Z132" s="245"/>
      <c r="AA132" s="246"/>
      <c r="AB132" s="241"/>
      <c r="AC132" s="197"/>
      <c r="AD132" s="241" t="str">
        <f>IFERROR(VLOOKUP(AC132,'Fórmulas '!$E$5:$F$9,2,),"")</f>
        <v/>
      </c>
      <c r="AE132" s="197" t="str">
        <f>IFERROR(VLOOKUP(CONCATENATE(AB132,AD132),'Fórmulas '!$J$5:$K$29,2),"")</f>
        <v/>
      </c>
      <c r="AF132" s="197"/>
      <c r="AG132" s="219"/>
      <c r="AH132" s="266"/>
      <c r="AI132" s="201"/>
      <c r="AJ132" s="266"/>
      <c r="AK132" s="266"/>
      <c r="AL132" s="266"/>
      <c r="AM132" s="266"/>
      <c r="AN132" s="266"/>
      <c r="AO132" s="149"/>
      <c r="AP132" s="266"/>
      <c r="AQ132" s="201"/>
      <c r="AR132" s="201"/>
      <c r="AS132" s="218"/>
    </row>
    <row r="133" spans="1:45" s="1" customFormat="1" ht="24" hidden="1" customHeight="1">
      <c r="A133" s="196"/>
      <c r="B133" s="196"/>
      <c r="C133" s="238"/>
      <c r="D133" s="196"/>
      <c r="E133" s="240"/>
      <c r="F133" s="240"/>
      <c r="G133" s="240"/>
      <c r="H133" s="240"/>
      <c r="I133" s="240"/>
      <c r="J133" s="197"/>
      <c r="K133" s="241"/>
      <c r="L133" s="197"/>
      <c r="M133" s="241"/>
      <c r="N133" s="149"/>
      <c r="O133" s="242"/>
      <c r="P133" s="237"/>
      <c r="Q133" s="197"/>
      <c r="R133" s="231"/>
      <c r="S133" s="149"/>
      <c r="T133" s="197"/>
      <c r="U133" s="244"/>
      <c r="V133" s="244"/>
      <c r="W133" s="264"/>
      <c r="X133" s="264"/>
      <c r="Y133" s="264"/>
      <c r="Z133" s="245"/>
      <c r="AA133" s="246"/>
      <c r="AB133" s="241"/>
      <c r="AC133" s="197"/>
      <c r="AD133" s="241" t="str">
        <f>IFERROR(VLOOKUP(AC133,'Fórmulas '!$E$5:$F$9,2,),"")</f>
        <v/>
      </c>
      <c r="AE133" s="197" t="str">
        <f>IFERROR(VLOOKUP(CONCATENATE(AB133,AD133),'Fórmulas '!$J$5:$K$29,2),"")</f>
        <v/>
      </c>
      <c r="AF133" s="197"/>
      <c r="AG133" s="219"/>
      <c r="AH133" s="266"/>
      <c r="AI133" s="201"/>
      <c r="AJ133" s="266"/>
      <c r="AK133" s="266"/>
      <c r="AL133" s="266"/>
      <c r="AM133" s="266"/>
      <c r="AN133" s="266"/>
      <c r="AO133" s="149"/>
      <c r="AP133" s="266"/>
      <c r="AQ133" s="201"/>
      <c r="AR133" s="201"/>
      <c r="AS133" s="218"/>
    </row>
    <row r="134" spans="1:45" s="1" customFormat="1" ht="24" hidden="1" customHeight="1">
      <c r="A134" s="196"/>
      <c r="B134" s="196"/>
      <c r="C134" s="238"/>
      <c r="D134" s="196"/>
      <c r="E134" s="240"/>
      <c r="F134" s="240"/>
      <c r="G134" s="240"/>
      <c r="H134" s="240"/>
      <c r="I134" s="240"/>
      <c r="J134" s="197"/>
      <c r="K134" s="241"/>
      <c r="L134" s="197"/>
      <c r="M134" s="241"/>
      <c r="N134" s="149"/>
      <c r="O134" s="242"/>
      <c r="P134" s="237"/>
      <c r="Q134" s="197"/>
      <c r="R134" s="231"/>
      <c r="S134" s="149"/>
      <c r="T134" s="197"/>
      <c r="U134" s="244"/>
      <c r="V134" s="244"/>
      <c r="W134" s="264"/>
      <c r="X134" s="264"/>
      <c r="Y134" s="264"/>
      <c r="Z134" s="245"/>
      <c r="AA134" s="246"/>
      <c r="AB134" s="241"/>
      <c r="AC134" s="197"/>
      <c r="AD134" s="241" t="str">
        <f>IFERROR(VLOOKUP(AC134,'Fórmulas '!$E$5:$F$9,2,),"")</f>
        <v/>
      </c>
      <c r="AE134" s="197" t="str">
        <f>IFERROR(VLOOKUP(CONCATENATE(AB134,AD134),'Fórmulas '!$J$5:$K$29,2),"")</f>
        <v/>
      </c>
      <c r="AF134" s="197"/>
      <c r="AG134" s="219"/>
      <c r="AH134" s="266"/>
      <c r="AI134" s="201"/>
      <c r="AJ134" s="266"/>
      <c r="AK134" s="266"/>
      <c r="AL134" s="266"/>
      <c r="AM134" s="266"/>
      <c r="AN134" s="266"/>
      <c r="AO134" s="149"/>
      <c r="AP134" s="266"/>
      <c r="AQ134" s="201"/>
      <c r="AR134" s="201"/>
      <c r="AS134" s="218"/>
    </row>
    <row r="135" spans="1:45" s="1" customFormat="1" ht="24" hidden="1" customHeight="1">
      <c r="A135" s="196"/>
      <c r="B135" s="196"/>
      <c r="C135" s="238"/>
      <c r="D135" s="196"/>
      <c r="E135" s="240"/>
      <c r="F135" s="240"/>
      <c r="G135" s="240"/>
      <c r="H135" s="240"/>
      <c r="I135" s="240"/>
      <c r="J135" s="197"/>
      <c r="K135" s="241"/>
      <c r="L135" s="197"/>
      <c r="M135" s="241"/>
      <c r="N135" s="149"/>
      <c r="O135" s="242"/>
      <c r="P135" s="237"/>
      <c r="Q135" s="197"/>
      <c r="R135" s="231"/>
      <c r="S135" s="149"/>
      <c r="T135" s="197"/>
      <c r="U135" s="244"/>
      <c r="V135" s="244"/>
      <c r="W135" s="264"/>
      <c r="X135" s="264"/>
      <c r="Y135" s="264"/>
      <c r="Z135" s="245"/>
      <c r="AA135" s="246"/>
      <c r="AB135" s="241"/>
      <c r="AC135" s="197"/>
      <c r="AD135" s="241" t="str">
        <f>IFERROR(VLOOKUP(AC135,'Fórmulas '!$E$5:$F$9,2,),"")</f>
        <v/>
      </c>
      <c r="AE135" s="197" t="str">
        <f>IFERROR(VLOOKUP(CONCATENATE(AB135,AD135),'Fórmulas '!$J$5:$K$29,2),"")</f>
        <v/>
      </c>
      <c r="AF135" s="197"/>
      <c r="AG135" s="219"/>
      <c r="AH135" s="266"/>
      <c r="AI135" s="201"/>
      <c r="AJ135" s="266"/>
      <c r="AK135" s="266"/>
      <c r="AL135" s="266"/>
      <c r="AM135" s="266"/>
      <c r="AN135" s="266"/>
      <c r="AO135" s="149"/>
      <c r="AP135" s="266"/>
      <c r="AQ135" s="201"/>
      <c r="AR135" s="201"/>
      <c r="AS135" s="223"/>
    </row>
    <row r="136" spans="1:45" s="1" customFormat="1" ht="24" hidden="1" customHeight="1">
      <c r="A136" s="196"/>
      <c r="B136" s="196"/>
      <c r="C136" s="238"/>
      <c r="D136" s="196"/>
      <c r="E136" s="240"/>
      <c r="F136" s="240"/>
      <c r="G136" s="240"/>
      <c r="H136" s="240"/>
      <c r="I136" s="240"/>
      <c r="J136" s="197"/>
      <c r="K136" s="241"/>
      <c r="L136" s="197"/>
      <c r="M136" s="241"/>
      <c r="N136" s="149"/>
      <c r="O136" s="242"/>
      <c r="P136" s="237"/>
      <c r="Q136" s="197"/>
      <c r="R136" s="249"/>
      <c r="S136" s="149"/>
      <c r="T136" s="197"/>
      <c r="U136" s="244"/>
      <c r="V136" s="244"/>
      <c r="W136" s="264"/>
      <c r="X136" s="264"/>
      <c r="Y136" s="264"/>
      <c r="Z136" s="245"/>
      <c r="AA136" s="246"/>
      <c r="AB136" s="241"/>
      <c r="AC136" s="197"/>
      <c r="AD136" s="241" t="str">
        <f>IFERROR(VLOOKUP(AC136,'Fórmulas '!$E$5:$F$9,2,),"")</f>
        <v/>
      </c>
      <c r="AE136" s="197" t="str">
        <f>IFERROR(VLOOKUP(CONCATENATE(AB136,AD136),'Fórmulas '!$J$5:$K$29,2),"")</f>
        <v/>
      </c>
      <c r="AF136" s="197"/>
      <c r="AG136" s="219"/>
      <c r="AH136" s="266"/>
      <c r="AI136" s="201"/>
      <c r="AJ136" s="266"/>
      <c r="AK136" s="266"/>
      <c r="AL136" s="266"/>
      <c r="AM136" s="266"/>
      <c r="AN136" s="266"/>
      <c r="AO136" s="149"/>
      <c r="AP136" s="266"/>
      <c r="AQ136" s="201"/>
      <c r="AR136" s="268"/>
      <c r="AS136" s="218"/>
    </row>
    <row r="137" spans="1:45" s="1" customFormat="1" ht="24" hidden="1" customHeight="1">
      <c r="A137" s="149"/>
      <c r="B137" s="196"/>
      <c r="C137" s="238"/>
      <c r="D137" s="196"/>
      <c r="E137" s="207"/>
      <c r="F137" s="269"/>
      <c r="G137" s="269"/>
      <c r="H137" s="269"/>
      <c r="I137" s="239"/>
      <c r="J137" s="197"/>
      <c r="K137" s="241"/>
      <c r="L137" s="197"/>
      <c r="M137" s="241"/>
      <c r="N137" s="251"/>
      <c r="O137" s="270"/>
      <c r="P137" s="230"/>
      <c r="Q137" s="248"/>
      <c r="R137" s="247"/>
      <c r="S137" s="149"/>
      <c r="T137" s="197"/>
      <c r="U137" s="244"/>
      <c r="V137" s="244"/>
      <c r="W137" s="264"/>
      <c r="X137" s="264"/>
      <c r="Y137" s="264"/>
      <c r="Z137" s="245"/>
      <c r="AA137" s="246"/>
      <c r="AB137" s="241"/>
      <c r="AC137" s="197"/>
      <c r="AD137" s="241" t="str">
        <f>IFERROR(VLOOKUP(AC137,'Fórmulas '!$E$5:$F$9,2,),"")</f>
        <v/>
      </c>
      <c r="AE137" s="197" t="str">
        <f>IFERROR(VLOOKUP(CONCATENATE(AB137,AD137),'Fórmulas '!$J$5:$K$29,2),"")</f>
        <v/>
      </c>
      <c r="AF137" s="197"/>
      <c r="AG137" s="197"/>
      <c r="AH137" s="197"/>
      <c r="AI137" s="197"/>
      <c r="AJ137" s="197"/>
      <c r="AK137" s="197"/>
      <c r="AL137" s="197"/>
      <c r="AM137" s="197"/>
      <c r="AN137" s="197"/>
      <c r="AO137" s="197"/>
      <c r="AP137" s="197"/>
      <c r="AQ137" s="197"/>
      <c r="AR137" s="271"/>
      <c r="AS137" s="218"/>
    </row>
    <row r="138" spans="1:45" s="1" customFormat="1" ht="24" hidden="1" customHeight="1">
      <c r="A138" s="149"/>
      <c r="B138" s="196"/>
      <c r="C138" s="238"/>
      <c r="D138" s="196"/>
      <c r="E138" s="207"/>
      <c r="F138" s="238"/>
      <c r="G138" s="243"/>
      <c r="H138" s="243"/>
      <c r="I138" s="243"/>
      <c r="J138" s="197"/>
      <c r="K138" s="241"/>
      <c r="L138" s="197"/>
      <c r="M138" s="241"/>
      <c r="N138" s="251"/>
      <c r="O138" s="270"/>
      <c r="P138" s="231"/>
      <c r="Q138" s="197"/>
      <c r="R138" s="272"/>
      <c r="S138" s="149"/>
      <c r="T138" s="197"/>
      <c r="U138" s="244"/>
      <c r="V138" s="244"/>
      <c r="W138" s="264"/>
      <c r="X138" s="264"/>
      <c r="Y138" s="264"/>
      <c r="Z138" s="245"/>
      <c r="AA138" s="246"/>
      <c r="AB138" s="241"/>
      <c r="AC138" s="197"/>
      <c r="AD138" s="241" t="str">
        <f>IFERROR(VLOOKUP(AC138,'Fórmulas '!$E$5:$F$9,2,),"")</f>
        <v/>
      </c>
      <c r="AE138" s="197" t="str">
        <f>IFERROR(VLOOKUP(CONCATENATE(AB138,AD138),'Fórmulas '!$J$5:$K$29,2),"")</f>
        <v/>
      </c>
      <c r="AF138" s="197"/>
      <c r="AG138" s="197"/>
      <c r="AH138" s="197"/>
      <c r="AI138" s="197"/>
      <c r="AJ138" s="197"/>
      <c r="AK138" s="197"/>
      <c r="AL138" s="197"/>
      <c r="AM138" s="197"/>
      <c r="AN138" s="197"/>
      <c r="AO138" s="197"/>
      <c r="AP138" s="197"/>
      <c r="AQ138" s="197"/>
      <c r="AR138" s="271"/>
      <c r="AS138" s="218"/>
    </row>
    <row r="139" spans="1:45" s="1" customFormat="1" ht="24" hidden="1" customHeight="1">
      <c r="A139" s="149"/>
      <c r="B139" s="196"/>
      <c r="C139" s="238"/>
      <c r="D139" s="196"/>
      <c r="E139" s="273"/>
      <c r="F139" s="274"/>
      <c r="G139" s="275"/>
      <c r="H139" s="275"/>
      <c r="I139" s="276"/>
      <c r="J139" s="197"/>
      <c r="K139" s="241"/>
      <c r="L139" s="197"/>
      <c r="M139" s="241"/>
      <c r="N139" s="251"/>
      <c r="O139" s="270"/>
      <c r="P139" s="257"/>
      <c r="Q139" s="250"/>
      <c r="R139" s="257"/>
      <c r="S139" s="149"/>
      <c r="T139" s="197"/>
      <c r="U139" s="244"/>
      <c r="V139" s="244"/>
      <c r="W139" s="264"/>
      <c r="X139" s="264"/>
      <c r="Y139" s="264"/>
      <c r="Z139" s="245"/>
      <c r="AA139" s="246"/>
      <c r="AB139" s="241"/>
      <c r="AC139" s="197"/>
      <c r="AD139" s="241" t="str">
        <f>IFERROR(VLOOKUP(AC139,'Fórmulas '!$E$5:$F$9,2,),"")</f>
        <v/>
      </c>
      <c r="AE139" s="197" t="str">
        <f>IFERROR(VLOOKUP(CONCATENATE(AB139,AD139),'Fórmulas '!$J$5:$K$29,2),"")</f>
        <v/>
      </c>
      <c r="AF139" s="197"/>
      <c r="AG139" s="197"/>
      <c r="AH139" s="197"/>
      <c r="AI139" s="197"/>
      <c r="AJ139" s="197"/>
      <c r="AK139" s="197"/>
      <c r="AL139" s="197"/>
      <c r="AM139" s="197"/>
      <c r="AN139" s="197"/>
      <c r="AO139" s="197"/>
      <c r="AP139" s="197"/>
      <c r="AQ139" s="197"/>
      <c r="AR139" s="271"/>
      <c r="AS139" s="218"/>
    </row>
    <row r="140" spans="1:45" s="1" customFormat="1" ht="24" hidden="1" customHeight="1">
      <c r="A140" s="149"/>
      <c r="B140" s="196"/>
      <c r="C140" s="238"/>
      <c r="D140" s="196"/>
      <c r="E140" s="207"/>
      <c r="F140" s="238"/>
      <c r="G140" s="243"/>
      <c r="H140" s="243"/>
      <c r="I140" s="239"/>
      <c r="J140" s="197"/>
      <c r="K140" s="241"/>
      <c r="L140" s="197"/>
      <c r="M140" s="241"/>
      <c r="N140" s="251"/>
      <c r="O140" s="270"/>
      <c r="P140" s="231"/>
      <c r="Q140" s="248"/>
      <c r="R140" s="247"/>
      <c r="S140" s="149"/>
      <c r="T140" s="197"/>
      <c r="U140" s="244"/>
      <c r="V140" s="244"/>
      <c r="W140" s="264"/>
      <c r="X140" s="264"/>
      <c r="Y140" s="264"/>
      <c r="Z140" s="245"/>
      <c r="AA140" s="246"/>
      <c r="AB140" s="241"/>
      <c r="AC140" s="197"/>
      <c r="AD140" s="241" t="str">
        <f>IFERROR(VLOOKUP(AC140,'Fórmulas '!$E$5:$F$9,2,),"")</f>
        <v/>
      </c>
      <c r="AE140" s="197" t="str">
        <f>IFERROR(VLOOKUP(CONCATENATE(AB140,AD140),'Fórmulas '!$J$5:$K$29,2),"")</f>
        <v/>
      </c>
      <c r="AF140" s="197"/>
      <c r="AG140" s="197"/>
      <c r="AH140" s="197"/>
      <c r="AI140" s="197"/>
      <c r="AJ140" s="197"/>
      <c r="AK140" s="197"/>
      <c r="AL140" s="197"/>
      <c r="AM140" s="197"/>
      <c r="AN140" s="197"/>
      <c r="AO140" s="197"/>
      <c r="AP140" s="197"/>
      <c r="AQ140" s="197"/>
      <c r="AR140" s="271"/>
      <c r="AS140" s="218"/>
    </row>
    <row r="141" spans="1:45" s="1" customFormat="1" ht="24" hidden="1" customHeight="1">
      <c r="A141" s="149"/>
      <c r="B141" s="196"/>
      <c r="C141" s="238"/>
      <c r="D141" s="196"/>
      <c r="E141" s="207"/>
      <c r="F141" s="233"/>
      <c r="G141" s="233"/>
      <c r="H141" s="233"/>
      <c r="I141" s="233"/>
      <c r="J141" s="197"/>
      <c r="K141" s="241"/>
      <c r="L141" s="197"/>
      <c r="M141" s="241"/>
      <c r="N141" s="251"/>
      <c r="O141" s="270"/>
      <c r="P141" s="233"/>
      <c r="Q141" s="235"/>
      <c r="R141" s="236"/>
      <c r="S141" s="149"/>
      <c r="T141" s="197"/>
      <c r="U141" s="244"/>
      <c r="V141" s="244"/>
      <c r="W141" s="264"/>
      <c r="X141" s="264"/>
      <c r="Y141" s="264"/>
      <c r="Z141" s="245"/>
      <c r="AA141" s="246"/>
      <c r="AB141" s="241"/>
      <c r="AC141" s="197"/>
      <c r="AD141" s="241" t="str">
        <f>IFERROR(VLOOKUP(AC141,'Fórmulas '!$E$5:$F$9,2,),"")</f>
        <v/>
      </c>
      <c r="AE141" s="197" t="str">
        <f>IFERROR(VLOOKUP(CONCATENATE(AB141,AD141),'Fórmulas '!$J$5:$K$29,2),"")</f>
        <v/>
      </c>
      <c r="AF141" s="197"/>
      <c r="AG141" s="197"/>
      <c r="AH141" s="197"/>
      <c r="AI141" s="197"/>
      <c r="AJ141" s="197"/>
      <c r="AK141" s="197"/>
      <c r="AL141" s="197"/>
      <c r="AM141" s="197"/>
      <c r="AN141" s="197"/>
      <c r="AO141" s="197"/>
      <c r="AP141" s="197"/>
      <c r="AQ141" s="197"/>
      <c r="AR141" s="271"/>
      <c r="AS141" s="218"/>
    </row>
    <row r="142" spans="1:45" s="1" customFormat="1" ht="24" customHeight="1">
      <c r="K142" s="146"/>
      <c r="M142" s="146"/>
      <c r="O142" s="146"/>
      <c r="Q142" s="144"/>
      <c r="R142" s="145"/>
      <c r="AG142" s="144"/>
      <c r="AI142" s="144"/>
    </row>
    <row r="143" spans="1:45" s="1" customFormat="1" ht="24" customHeight="1">
      <c r="K143" s="146"/>
      <c r="M143" s="146"/>
      <c r="O143" s="146"/>
      <c r="Q143" s="144"/>
      <c r="R143" s="145"/>
      <c r="AG143" s="144"/>
      <c r="AI143" s="144"/>
    </row>
    <row r="144" spans="1:45" s="1" customFormat="1" ht="24" customHeight="1">
      <c r="K144" s="146"/>
      <c r="M144" s="146"/>
      <c r="O144" s="146"/>
      <c r="Q144" s="144"/>
      <c r="R144" s="145"/>
      <c r="AG144" s="144"/>
      <c r="AI144" s="144"/>
    </row>
    <row r="145" spans="11:35" s="1" customFormat="1" ht="24" customHeight="1">
      <c r="K145" s="146"/>
      <c r="M145" s="146"/>
      <c r="O145" s="146"/>
      <c r="Q145" s="144"/>
      <c r="R145" s="145"/>
      <c r="AG145" s="144"/>
      <c r="AI145" s="144"/>
    </row>
    <row r="146" spans="11:35" s="1" customFormat="1" ht="24" customHeight="1">
      <c r="K146" s="146"/>
      <c r="M146" s="146"/>
      <c r="O146" s="146"/>
      <c r="Q146" s="144"/>
      <c r="R146" s="145"/>
      <c r="AG146" s="144"/>
      <c r="AI146" s="144"/>
    </row>
    <row r="147" spans="11:35" s="1" customFormat="1" ht="24" customHeight="1">
      <c r="K147" s="146"/>
      <c r="M147" s="146"/>
      <c r="O147" s="146"/>
      <c r="Q147" s="144"/>
      <c r="R147" s="145"/>
      <c r="AG147" s="144"/>
      <c r="AI147" s="144"/>
    </row>
    <row r="148" spans="11:35" s="1" customFormat="1" ht="24" customHeight="1">
      <c r="K148" s="146"/>
      <c r="M148" s="146"/>
      <c r="O148" s="146"/>
      <c r="Q148" s="144"/>
      <c r="R148" s="145"/>
      <c r="AG148" s="144"/>
      <c r="AI148" s="144"/>
    </row>
    <row r="149" spans="11:35" s="1" customFormat="1" ht="24" customHeight="1">
      <c r="K149" s="146"/>
      <c r="M149" s="146"/>
      <c r="O149" s="146"/>
      <c r="Q149" s="144"/>
      <c r="R149" s="145"/>
      <c r="AG149" s="144"/>
      <c r="AI149" s="144"/>
    </row>
    <row r="150" spans="11:35" s="1" customFormat="1" ht="24" customHeight="1">
      <c r="K150" s="146"/>
      <c r="M150" s="146"/>
      <c r="O150" s="146"/>
      <c r="Q150" s="144"/>
      <c r="R150" s="145"/>
      <c r="AG150" s="144"/>
      <c r="AI150" s="144"/>
    </row>
    <row r="151" spans="11:35" s="1" customFormat="1" ht="24" customHeight="1">
      <c r="K151" s="146"/>
      <c r="M151" s="146"/>
      <c r="O151" s="146"/>
      <c r="Q151" s="144"/>
      <c r="R151" s="145"/>
      <c r="AG151" s="144"/>
      <c r="AI151" s="144"/>
    </row>
    <row r="152" spans="11:35" s="1" customFormat="1" ht="24" customHeight="1">
      <c r="K152" s="146"/>
      <c r="M152" s="146"/>
      <c r="O152" s="146"/>
      <c r="Q152" s="144"/>
      <c r="R152" s="145"/>
      <c r="AG152" s="144"/>
      <c r="AI152" s="144"/>
    </row>
    <row r="153" spans="11:35" s="1" customFormat="1" ht="24" customHeight="1">
      <c r="K153" s="146"/>
      <c r="M153" s="146"/>
      <c r="O153" s="146"/>
      <c r="Q153" s="144"/>
      <c r="R153" s="145"/>
      <c r="AG153" s="144"/>
      <c r="AI153" s="144"/>
    </row>
    <row r="154" spans="11:35" s="1" customFormat="1" ht="24" customHeight="1">
      <c r="K154" s="146"/>
      <c r="M154" s="146"/>
      <c r="O154" s="146"/>
      <c r="Q154" s="144"/>
      <c r="R154" s="145"/>
      <c r="AG154" s="144"/>
      <c r="AI154" s="144"/>
    </row>
    <row r="155" spans="11:35" s="1" customFormat="1" ht="24" customHeight="1">
      <c r="K155" s="146"/>
      <c r="M155" s="146"/>
      <c r="O155" s="146"/>
      <c r="Q155" s="144"/>
      <c r="R155" s="145"/>
      <c r="AG155" s="144"/>
      <c r="AI155" s="144"/>
    </row>
    <row r="156" spans="11:35" s="1" customFormat="1" ht="24" customHeight="1">
      <c r="K156" s="146"/>
      <c r="M156" s="146"/>
      <c r="O156" s="146"/>
      <c r="Q156" s="144"/>
      <c r="R156" s="145"/>
      <c r="AG156" s="144"/>
      <c r="AI156" s="144"/>
    </row>
    <row r="157" spans="11:35" s="1" customFormat="1" ht="24" customHeight="1">
      <c r="K157" s="146"/>
      <c r="M157" s="146"/>
      <c r="O157" s="146"/>
      <c r="Q157" s="144"/>
      <c r="R157" s="145"/>
      <c r="AG157" s="144"/>
      <c r="AI157" s="144"/>
    </row>
    <row r="158" spans="11:35" s="1" customFormat="1" ht="24" customHeight="1">
      <c r="K158" s="146"/>
      <c r="M158" s="146"/>
      <c r="O158" s="146"/>
      <c r="Q158" s="144"/>
      <c r="R158" s="145"/>
      <c r="AG158" s="144"/>
      <c r="AI158" s="144"/>
    </row>
    <row r="159" spans="11:35" s="1" customFormat="1" ht="24" customHeight="1">
      <c r="K159" s="146"/>
      <c r="M159" s="146"/>
      <c r="O159" s="146"/>
      <c r="Q159" s="144"/>
      <c r="R159" s="145"/>
      <c r="AG159" s="144"/>
      <c r="AI159" s="144"/>
    </row>
    <row r="160" spans="11:35" s="1" customFormat="1" ht="24" customHeight="1">
      <c r="K160" s="146"/>
      <c r="M160" s="146"/>
      <c r="O160" s="146"/>
      <c r="Q160" s="144"/>
      <c r="R160" s="145"/>
      <c r="AG160" s="144"/>
      <c r="AI160" s="144"/>
    </row>
    <row r="161" spans="11:35" s="1" customFormat="1" ht="24" customHeight="1">
      <c r="K161" s="146"/>
      <c r="M161" s="146"/>
      <c r="O161" s="146"/>
      <c r="Q161" s="144"/>
      <c r="R161" s="145"/>
      <c r="AG161" s="144"/>
      <c r="AI161" s="144"/>
    </row>
    <row r="162" spans="11:35" s="1" customFormat="1" ht="24" customHeight="1">
      <c r="K162" s="146"/>
      <c r="M162" s="146"/>
      <c r="O162" s="146"/>
      <c r="Q162" s="144"/>
      <c r="R162" s="145"/>
      <c r="AG162" s="144"/>
      <c r="AI162" s="144"/>
    </row>
    <row r="163" spans="11:35" s="1" customFormat="1" ht="24" customHeight="1">
      <c r="K163" s="146"/>
      <c r="M163" s="146"/>
      <c r="O163" s="146"/>
      <c r="Q163" s="144"/>
      <c r="R163" s="145"/>
      <c r="AG163" s="144"/>
      <c r="AI163" s="144"/>
    </row>
    <row r="164" spans="11:35" s="1" customFormat="1" ht="24" customHeight="1">
      <c r="K164" s="146"/>
      <c r="M164" s="146"/>
      <c r="O164" s="146"/>
      <c r="Q164" s="144"/>
      <c r="R164" s="145"/>
      <c r="AG164" s="144"/>
      <c r="AI164" s="144"/>
    </row>
    <row r="165" spans="11:35" s="1" customFormat="1" ht="24" customHeight="1">
      <c r="K165" s="146"/>
      <c r="M165" s="146"/>
      <c r="O165" s="146"/>
      <c r="Q165" s="144"/>
      <c r="R165" s="145"/>
      <c r="AG165" s="144"/>
      <c r="AI165" s="144"/>
    </row>
    <row r="166" spans="11:35" s="1" customFormat="1" ht="24" customHeight="1">
      <c r="K166" s="146"/>
      <c r="M166" s="146"/>
      <c r="O166" s="146"/>
      <c r="Q166" s="144"/>
      <c r="R166" s="145"/>
      <c r="AG166" s="144"/>
      <c r="AI166" s="144"/>
    </row>
    <row r="167" spans="11:35" s="1" customFormat="1" ht="24" customHeight="1">
      <c r="K167" s="146"/>
      <c r="M167" s="146"/>
      <c r="O167" s="146"/>
      <c r="Q167" s="144"/>
      <c r="R167" s="145"/>
      <c r="AG167" s="144"/>
      <c r="AI167" s="144"/>
    </row>
    <row r="168" spans="11:35" s="1" customFormat="1" ht="24" customHeight="1">
      <c r="K168" s="146"/>
      <c r="M168" s="146"/>
      <c r="O168" s="146"/>
      <c r="Q168" s="144"/>
      <c r="R168" s="145"/>
      <c r="AG168" s="144"/>
      <c r="AI168" s="144"/>
    </row>
    <row r="169" spans="11:35" s="1" customFormat="1" ht="24" customHeight="1">
      <c r="K169" s="146"/>
      <c r="M169" s="146"/>
      <c r="O169" s="146"/>
      <c r="Q169" s="144"/>
      <c r="R169" s="145"/>
      <c r="AG169" s="144"/>
      <c r="AI169" s="144"/>
    </row>
    <row r="170" spans="11:35" s="1" customFormat="1" ht="24" customHeight="1">
      <c r="K170" s="146"/>
      <c r="M170" s="146"/>
      <c r="O170" s="146"/>
      <c r="Q170" s="144"/>
      <c r="R170" s="145"/>
      <c r="AG170" s="144"/>
      <c r="AI170" s="144"/>
    </row>
    <row r="171" spans="11:35" s="1" customFormat="1" ht="24" customHeight="1">
      <c r="K171" s="146"/>
      <c r="M171" s="146"/>
      <c r="O171" s="146"/>
      <c r="Q171" s="144"/>
      <c r="R171" s="145"/>
      <c r="AG171" s="144"/>
      <c r="AI171" s="144"/>
    </row>
    <row r="172" spans="11:35" s="1" customFormat="1" ht="24" customHeight="1">
      <c r="K172" s="146"/>
      <c r="M172" s="146"/>
      <c r="O172" s="146"/>
      <c r="Q172" s="144"/>
      <c r="R172" s="145"/>
      <c r="AG172" s="144"/>
      <c r="AI172" s="144"/>
    </row>
    <row r="173" spans="11:35" s="1" customFormat="1" ht="24" customHeight="1">
      <c r="K173" s="146"/>
      <c r="M173" s="146"/>
      <c r="O173" s="146"/>
      <c r="Q173" s="144"/>
      <c r="R173" s="145"/>
      <c r="AG173" s="144"/>
      <c r="AI173" s="144"/>
    </row>
    <row r="174" spans="11:35" s="1" customFormat="1" ht="24" customHeight="1">
      <c r="K174" s="146"/>
      <c r="M174" s="146"/>
      <c r="O174" s="146"/>
      <c r="Q174" s="144"/>
      <c r="R174" s="145"/>
      <c r="AG174" s="144"/>
      <c r="AI174" s="144"/>
    </row>
    <row r="175" spans="11:35" s="1" customFormat="1" ht="24" customHeight="1">
      <c r="K175" s="146"/>
      <c r="M175" s="146"/>
      <c r="O175" s="146"/>
      <c r="Q175" s="144"/>
      <c r="R175" s="145"/>
      <c r="AG175" s="144"/>
      <c r="AI175" s="144"/>
    </row>
    <row r="176" spans="11:35" s="1" customFormat="1" ht="24" customHeight="1">
      <c r="K176" s="146"/>
      <c r="M176" s="146"/>
      <c r="O176" s="146"/>
      <c r="Q176" s="144"/>
      <c r="R176" s="145"/>
      <c r="AG176" s="144"/>
      <c r="AI176" s="144"/>
    </row>
    <row r="177" spans="11:35" s="1" customFormat="1" ht="24" customHeight="1">
      <c r="K177" s="146"/>
      <c r="M177" s="146"/>
      <c r="O177" s="146"/>
      <c r="Q177" s="144"/>
      <c r="R177" s="145"/>
      <c r="AG177" s="144"/>
      <c r="AI177" s="144"/>
    </row>
    <row r="178" spans="11:35" s="1" customFormat="1" ht="24" customHeight="1">
      <c r="K178" s="146"/>
      <c r="M178" s="146"/>
      <c r="O178" s="146"/>
      <c r="Q178" s="144"/>
      <c r="R178" s="145"/>
      <c r="AG178" s="144"/>
      <c r="AI178" s="144"/>
    </row>
    <row r="179" spans="11:35" s="1" customFormat="1" ht="24" customHeight="1">
      <c r="K179" s="146"/>
      <c r="M179" s="146"/>
      <c r="O179" s="146"/>
      <c r="Q179" s="144"/>
      <c r="R179" s="145"/>
      <c r="AG179" s="144"/>
      <c r="AI179" s="144"/>
    </row>
    <row r="180" spans="11:35" s="1" customFormat="1" ht="24" customHeight="1">
      <c r="K180" s="146"/>
      <c r="M180" s="146"/>
      <c r="O180" s="146"/>
      <c r="Q180" s="144"/>
      <c r="R180" s="145"/>
      <c r="AG180" s="144"/>
      <c r="AI180" s="144"/>
    </row>
    <row r="181" spans="11:35" s="1" customFormat="1" ht="24" customHeight="1">
      <c r="K181" s="146"/>
      <c r="M181" s="146"/>
      <c r="O181" s="146"/>
      <c r="Q181" s="144"/>
      <c r="R181" s="145"/>
      <c r="AG181" s="144"/>
      <c r="AI181" s="144"/>
    </row>
    <row r="182" spans="11:35" s="1" customFormat="1" ht="24" customHeight="1">
      <c r="K182" s="146"/>
      <c r="M182" s="146"/>
      <c r="O182" s="146"/>
      <c r="Q182" s="144"/>
      <c r="R182" s="145"/>
      <c r="AG182" s="144"/>
      <c r="AI182" s="144"/>
    </row>
    <row r="183" spans="11:35" s="1" customFormat="1" ht="24" customHeight="1">
      <c r="K183" s="146"/>
      <c r="M183" s="146"/>
      <c r="O183" s="146"/>
      <c r="Q183" s="144"/>
      <c r="R183" s="145"/>
      <c r="AG183" s="144"/>
      <c r="AI183" s="144"/>
    </row>
    <row r="184" spans="11:35" s="1" customFormat="1" ht="24" customHeight="1">
      <c r="K184" s="146"/>
      <c r="M184" s="146"/>
      <c r="O184" s="146"/>
      <c r="Q184" s="144"/>
      <c r="R184" s="145"/>
      <c r="AG184" s="144"/>
      <c r="AI184" s="144"/>
    </row>
    <row r="185" spans="11:35" s="1" customFormat="1" ht="24" customHeight="1">
      <c r="K185" s="146"/>
      <c r="M185" s="146"/>
      <c r="O185" s="146"/>
      <c r="Q185" s="144"/>
      <c r="R185" s="145"/>
      <c r="AG185" s="144"/>
      <c r="AI185" s="144"/>
    </row>
    <row r="186" spans="11:35" s="1" customFormat="1" ht="24" customHeight="1">
      <c r="K186" s="146"/>
      <c r="M186" s="146"/>
      <c r="O186" s="146"/>
      <c r="Q186" s="144"/>
      <c r="R186" s="145"/>
      <c r="AG186" s="144"/>
      <c r="AI186" s="144"/>
    </row>
    <row r="187" spans="11:35" s="1" customFormat="1" ht="24" customHeight="1">
      <c r="K187" s="146"/>
      <c r="M187" s="146"/>
      <c r="O187" s="146"/>
      <c r="Q187" s="144"/>
      <c r="R187" s="145"/>
      <c r="AG187" s="144"/>
      <c r="AI187" s="144"/>
    </row>
    <row r="188" spans="11:35" s="1" customFormat="1" ht="24" customHeight="1">
      <c r="K188" s="146"/>
      <c r="M188" s="146"/>
      <c r="O188" s="146"/>
      <c r="Q188" s="144"/>
      <c r="R188" s="145"/>
      <c r="AG188" s="144"/>
      <c r="AI188" s="144"/>
    </row>
    <row r="189" spans="11:35" s="1" customFormat="1" ht="24" customHeight="1">
      <c r="K189" s="146"/>
      <c r="M189" s="146"/>
      <c r="O189" s="146"/>
      <c r="Q189" s="144"/>
      <c r="R189" s="145"/>
      <c r="AG189" s="144"/>
      <c r="AI189" s="144"/>
    </row>
    <row r="190" spans="11:35" s="1" customFormat="1" ht="24" customHeight="1">
      <c r="K190" s="146"/>
      <c r="M190" s="146"/>
      <c r="O190" s="146"/>
      <c r="Q190" s="144"/>
      <c r="R190" s="145"/>
      <c r="AG190" s="144"/>
      <c r="AI190" s="144"/>
    </row>
    <row r="191" spans="11:35" s="1" customFormat="1" ht="24" customHeight="1">
      <c r="K191" s="146"/>
      <c r="M191" s="146"/>
      <c r="O191" s="146"/>
      <c r="Q191" s="144"/>
      <c r="R191" s="145"/>
      <c r="AG191" s="144"/>
      <c r="AI191" s="144"/>
    </row>
    <row r="192" spans="11:35" s="1" customFormat="1" ht="24" customHeight="1">
      <c r="K192" s="146"/>
      <c r="M192" s="146"/>
      <c r="O192" s="146"/>
      <c r="Q192" s="144"/>
      <c r="R192" s="145"/>
      <c r="AG192" s="144"/>
      <c r="AI192" s="144"/>
    </row>
    <row r="193" spans="11:35" s="1" customFormat="1" ht="24" customHeight="1">
      <c r="K193" s="146"/>
      <c r="M193" s="146"/>
      <c r="O193" s="146"/>
      <c r="Q193" s="144"/>
      <c r="R193" s="145"/>
      <c r="AG193" s="144"/>
      <c r="AI193" s="144"/>
    </row>
    <row r="194" spans="11:35" s="1" customFormat="1" ht="24" customHeight="1">
      <c r="K194" s="146"/>
      <c r="M194" s="146"/>
      <c r="O194" s="146"/>
      <c r="Q194" s="144"/>
      <c r="R194" s="145"/>
      <c r="AG194" s="144"/>
      <c r="AI194" s="144"/>
    </row>
    <row r="195" spans="11:35" s="1" customFormat="1" ht="24" customHeight="1">
      <c r="K195" s="146"/>
      <c r="M195" s="146"/>
      <c r="O195" s="146"/>
      <c r="Q195" s="144"/>
      <c r="R195" s="145"/>
      <c r="AG195" s="144"/>
      <c r="AI195" s="144"/>
    </row>
    <row r="196" spans="11:35" s="1" customFormat="1" ht="24" customHeight="1">
      <c r="K196" s="146"/>
      <c r="M196" s="146"/>
      <c r="O196" s="146"/>
      <c r="Q196" s="144"/>
      <c r="R196" s="145"/>
      <c r="AG196" s="144"/>
      <c r="AI196" s="144"/>
    </row>
    <row r="197" spans="11:35" s="1" customFormat="1" ht="24" customHeight="1">
      <c r="K197" s="146"/>
      <c r="M197" s="146"/>
      <c r="O197" s="146"/>
      <c r="Q197" s="144"/>
      <c r="R197" s="145"/>
      <c r="AG197" s="144"/>
      <c r="AI197" s="144"/>
    </row>
    <row r="198" spans="11:35" s="1" customFormat="1" ht="24" customHeight="1">
      <c r="K198" s="146"/>
      <c r="M198" s="146"/>
      <c r="O198" s="146"/>
      <c r="Q198" s="144"/>
      <c r="R198" s="145"/>
      <c r="AG198" s="144"/>
      <c r="AI198" s="144"/>
    </row>
    <row r="199" spans="11:35" s="1" customFormat="1" ht="24" customHeight="1">
      <c r="K199" s="146"/>
      <c r="M199" s="146"/>
      <c r="O199" s="146"/>
      <c r="Q199" s="144"/>
      <c r="R199" s="145"/>
      <c r="AG199" s="144"/>
      <c r="AI199" s="144"/>
    </row>
    <row r="200" spans="11:35" s="1" customFormat="1" ht="24" customHeight="1">
      <c r="K200" s="146"/>
      <c r="M200" s="146"/>
      <c r="O200" s="146"/>
      <c r="Q200" s="144"/>
      <c r="R200" s="145"/>
      <c r="AG200" s="144"/>
      <c r="AI200" s="144"/>
    </row>
    <row r="201" spans="11:35" s="1" customFormat="1" ht="24" customHeight="1">
      <c r="K201" s="146"/>
      <c r="M201" s="146"/>
      <c r="O201" s="146"/>
      <c r="Q201" s="144"/>
      <c r="R201" s="145"/>
      <c r="AG201" s="144"/>
      <c r="AI201" s="144"/>
    </row>
    <row r="202" spans="11:35" s="1" customFormat="1" ht="24" customHeight="1">
      <c r="K202" s="146"/>
      <c r="M202" s="146"/>
      <c r="O202" s="146"/>
      <c r="Q202" s="144"/>
      <c r="R202" s="145"/>
      <c r="AG202" s="144"/>
      <c r="AI202" s="144"/>
    </row>
    <row r="203" spans="11:35" s="1" customFormat="1" ht="24" customHeight="1">
      <c r="K203" s="146"/>
      <c r="M203" s="146"/>
      <c r="O203" s="146"/>
      <c r="Q203" s="144"/>
      <c r="R203" s="145"/>
      <c r="AG203" s="144"/>
      <c r="AI203" s="144"/>
    </row>
    <row r="204" spans="11:35" s="1" customFormat="1" ht="24" customHeight="1">
      <c r="K204" s="146"/>
      <c r="M204" s="146"/>
      <c r="O204" s="146"/>
      <c r="Q204" s="144"/>
      <c r="R204" s="145"/>
      <c r="AG204" s="144"/>
      <c r="AI204" s="144"/>
    </row>
    <row r="205" spans="11:35" s="1" customFormat="1" ht="24" customHeight="1">
      <c r="K205" s="146"/>
      <c r="M205" s="146"/>
      <c r="O205" s="146"/>
      <c r="Q205" s="144"/>
      <c r="R205" s="145"/>
      <c r="AG205" s="144"/>
      <c r="AI205" s="144"/>
    </row>
    <row r="206" spans="11:35" s="1" customFormat="1" ht="24" customHeight="1">
      <c r="K206" s="146"/>
      <c r="M206" s="146"/>
      <c r="O206" s="146"/>
      <c r="Q206" s="144"/>
      <c r="R206" s="145"/>
      <c r="AG206" s="144"/>
      <c r="AI206" s="144"/>
    </row>
    <row r="207" spans="11:35" s="1" customFormat="1" ht="24" customHeight="1">
      <c r="K207" s="146"/>
      <c r="M207" s="146"/>
      <c r="O207" s="146"/>
      <c r="Q207" s="144"/>
      <c r="R207" s="145"/>
      <c r="AG207" s="144"/>
      <c r="AI207" s="144"/>
    </row>
    <row r="208" spans="11:35" s="1" customFormat="1" ht="24" customHeight="1">
      <c r="K208" s="146"/>
      <c r="M208" s="146"/>
      <c r="O208" s="146"/>
      <c r="Q208" s="144"/>
      <c r="R208" s="145"/>
      <c r="AG208" s="144"/>
      <c r="AI208" s="144"/>
    </row>
    <row r="209" spans="11:35" s="1" customFormat="1" ht="24" customHeight="1">
      <c r="K209" s="146"/>
      <c r="M209" s="146"/>
      <c r="O209" s="146"/>
      <c r="Q209" s="144"/>
      <c r="R209" s="145"/>
      <c r="AG209" s="144"/>
      <c r="AI209" s="144"/>
    </row>
    <row r="210" spans="11:35" s="1" customFormat="1" ht="24" customHeight="1">
      <c r="K210" s="146"/>
      <c r="M210" s="146"/>
      <c r="O210" s="146"/>
      <c r="Q210" s="144"/>
      <c r="R210" s="145"/>
      <c r="AG210" s="144"/>
      <c r="AI210" s="144"/>
    </row>
    <row r="211" spans="11:35" s="1" customFormat="1" ht="24" customHeight="1">
      <c r="K211" s="146"/>
      <c r="M211" s="146"/>
      <c r="O211" s="146"/>
      <c r="Q211" s="144"/>
      <c r="R211" s="145"/>
      <c r="AG211" s="144"/>
      <c r="AI211" s="144"/>
    </row>
    <row r="212" spans="11:35" s="1" customFormat="1" ht="24" customHeight="1">
      <c r="K212" s="146"/>
      <c r="M212" s="146"/>
      <c r="O212" s="146"/>
      <c r="Q212" s="144"/>
      <c r="R212" s="145"/>
      <c r="AG212" s="144"/>
      <c r="AI212" s="144"/>
    </row>
    <row r="213" spans="11:35" s="1" customFormat="1" ht="24" customHeight="1">
      <c r="K213" s="146"/>
      <c r="M213" s="146"/>
      <c r="O213" s="146"/>
      <c r="Q213" s="144"/>
      <c r="R213" s="145"/>
      <c r="AG213" s="144"/>
      <c r="AI213" s="144"/>
    </row>
    <row r="214" spans="11:35" s="1" customFormat="1" ht="24" customHeight="1">
      <c r="K214" s="146"/>
      <c r="M214" s="146"/>
      <c r="O214" s="146"/>
      <c r="Q214" s="144"/>
      <c r="R214" s="145"/>
      <c r="AG214" s="144"/>
      <c r="AI214" s="144"/>
    </row>
    <row r="215" spans="11:35" s="1" customFormat="1" ht="24" customHeight="1">
      <c r="K215" s="146"/>
      <c r="M215" s="146"/>
      <c r="O215" s="146"/>
      <c r="Q215" s="144"/>
      <c r="R215" s="145"/>
      <c r="AG215" s="144"/>
      <c r="AI215" s="144"/>
    </row>
    <row r="216" spans="11:35" s="1" customFormat="1" ht="24" customHeight="1">
      <c r="K216" s="146"/>
      <c r="M216" s="146"/>
      <c r="O216" s="146"/>
      <c r="Q216" s="144"/>
      <c r="R216" s="145"/>
      <c r="AG216" s="144"/>
      <c r="AI216" s="144"/>
    </row>
    <row r="217" spans="11:35" s="1" customFormat="1" ht="24" customHeight="1">
      <c r="K217" s="146"/>
      <c r="M217" s="146"/>
      <c r="O217" s="146"/>
      <c r="Q217" s="144"/>
      <c r="R217" s="145"/>
      <c r="AG217" s="144"/>
      <c r="AI217" s="144"/>
    </row>
    <row r="218" spans="11:35" s="1" customFormat="1" ht="24" customHeight="1">
      <c r="K218" s="146"/>
      <c r="M218" s="146"/>
      <c r="O218" s="146"/>
      <c r="Q218" s="144"/>
      <c r="R218" s="145"/>
      <c r="AG218" s="144"/>
      <c r="AI218" s="144"/>
    </row>
    <row r="219" spans="11:35" s="1" customFormat="1" ht="24" customHeight="1">
      <c r="K219" s="146"/>
      <c r="M219" s="146"/>
      <c r="O219" s="146"/>
      <c r="Q219" s="144"/>
      <c r="R219" s="145"/>
      <c r="AG219" s="144"/>
      <c r="AI219" s="144"/>
    </row>
    <row r="220" spans="11:35" s="1" customFormat="1" ht="24" customHeight="1">
      <c r="K220" s="146"/>
      <c r="M220" s="146"/>
      <c r="O220" s="146"/>
      <c r="Q220" s="144"/>
      <c r="R220" s="145"/>
      <c r="AG220" s="144"/>
      <c r="AI220" s="144"/>
    </row>
    <row r="221" spans="11:35" s="1" customFormat="1" ht="24" customHeight="1">
      <c r="K221" s="146"/>
      <c r="M221" s="146"/>
      <c r="O221" s="146"/>
      <c r="Q221" s="144"/>
      <c r="R221" s="145"/>
      <c r="AG221" s="144"/>
      <c r="AI221" s="144"/>
    </row>
    <row r="222" spans="11:35" s="1" customFormat="1" ht="24" customHeight="1">
      <c r="K222" s="146"/>
      <c r="M222" s="146"/>
      <c r="O222" s="146"/>
      <c r="Q222" s="144"/>
      <c r="R222" s="145"/>
      <c r="AG222" s="144"/>
      <c r="AI222" s="144"/>
    </row>
    <row r="223" spans="11:35" s="1" customFormat="1" ht="24" customHeight="1">
      <c r="K223" s="146"/>
      <c r="M223" s="146"/>
      <c r="O223" s="146"/>
      <c r="Q223" s="144"/>
      <c r="R223" s="145"/>
      <c r="AG223" s="144"/>
      <c r="AI223" s="144"/>
    </row>
    <row r="224" spans="11:35" s="1" customFormat="1" ht="24" customHeight="1">
      <c r="K224" s="146"/>
      <c r="M224" s="146"/>
      <c r="O224" s="146"/>
      <c r="Q224" s="144"/>
      <c r="R224" s="145"/>
      <c r="AG224" s="144"/>
      <c r="AI224" s="144"/>
    </row>
    <row r="225" spans="11:35" s="1" customFormat="1" ht="24" customHeight="1">
      <c r="K225" s="146"/>
      <c r="M225" s="146"/>
      <c r="O225" s="146"/>
      <c r="Q225" s="144"/>
      <c r="R225" s="145"/>
      <c r="AG225" s="144"/>
      <c r="AI225" s="144"/>
    </row>
    <row r="226" spans="11:35" s="1" customFormat="1" ht="24" customHeight="1">
      <c r="K226" s="146"/>
      <c r="M226" s="146"/>
      <c r="O226" s="146"/>
      <c r="Q226" s="144"/>
      <c r="R226" s="145"/>
      <c r="AG226" s="144"/>
      <c r="AI226" s="144"/>
    </row>
    <row r="227" spans="11:35" s="1" customFormat="1" ht="24" customHeight="1">
      <c r="K227" s="146"/>
      <c r="M227" s="146"/>
      <c r="O227" s="146"/>
      <c r="Q227" s="144"/>
      <c r="R227" s="145"/>
      <c r="AG227" s="144"/>
      <c r="AI227" s="144"/>
    </row>
    <row r="228" spans="11:35" s="1" customFormat="1" ht="24" customHeight="1">
      <c r="K228" s="146"/>
      <c r="M228" s="146"/>
      <c r="O228" s="146"/>
      <c r="Q228" s="144"/>
      <c r="R228" s="145"/>
      <c r="AG228" s="144"/>
      <c r="AI228" s="144"/>
    </row>
    <row r="229" spans="11:35" s="1" customFormat="1" ht="24" customHeight="1">
      <c r="K229" s="146"/>
      <c r="M229" s="146"/>
      <c r="O229" s="146"/>
      <c r="Q229" s="144"/>
      <c r="R229" s="145"/>
      <c r="AG229" s="144"/>
      <c r="AI229" s="144"/>
    </row>
    <row r="230" spans="11:35" s="1" customFormat="1" ht="24" customHeight="1">
      <c r="K230" s="146"/>
      <c r="M230" s="146"/>
      <c r="O230" s="146"/>
      <c r="Q230" s="144"/>
      <c r="R230" s="145"/>
      <c r="AG230" s="144"/>
      <c r="AI230" s="144"/>
    </row>
    <row r="231" spans="11:35" s="1" customFormat="1" ht="24" customHeight="1">
      <c r="K231" s="146"/>
      <c r="M231" s="146"/>
      <c r="O231" s="146"/>
      <c r="Q231" s="144"/>
      <c r="R231" s="145"/>
      <c r="AG231" s="144"/>
      <c r="AI231" s="144"/>
    </row>
    <row r="232" spans="11:35" s="1" customFormat="1" ht="24" customHeight="1">
      <c r="K232" s="146"/>
      <c r="M232" s="146"/>
      <c r="O232" s="146"/>
      <c r="Q232" s="144"/>
      <c r="R232" s="145"/>
      <c r="AG232" s="144"/>
      <c r="AI232" s="144"/>
    </row>
    <row r="233" spans="11:35" s="1" customFormat="1" ht="24" customHeight="1">
      <c r="K233" s="146"/>
      <c r="M233" s="146"/>
      <c r="O233" s="146"/>
      <c r="Q233" s="144"/>
      <c r="R233" s="145"/>
      <c r="AG233" s="144"/>
      <c r="AI233" s="144"/>
    </row>
    <row r="234" spans="11:35" s="1" customFormat="1" ht="24" customHeight="1">
      <c r="K234" s="146"/>
      <c r="M234" s="146"/>
      <c r="O234" s="146"/>
      <c r="Q234" s="144"/>
      <c r="R234" s="145"/>
      <c r="AG234" s="144"/>
      <c r="AI234" s="144"/>
    </row>
    <row r="235" spans="11:35" s="1" customFormat="1" ht="24" customHeight="1">
      <c r="K235" s="146"/>
      <c r="M235" s="146"/>
      <c r="O235" s="146"/>
      <c r="Q235" s="144"/>
      <c r="R235" s="145"/>
      <c r="AG235" s="144"/>
      <c r="AI235" s="144"/>
    </row>
    <row r="236" spans="11:35" s="1" customFormat="1" ht="24" customHeight="1">
      <c r="K236" s="146"/>
      <c r="M236" s="146"/>
      <c r="O236" s="146"/>
      <c r="Q236" s="144"/>
      <c r="R236" s="145"/>
      <c r="AG236" s="144"/>
      <c r="AI236" s="144"/>
    </row>
    <row r="237" spans="11:35" s="1" customFormat="1" ht="24" customHeight="1">
      <c r="K237" s="146"/>
      <c r="M237" s="146"/>
      <c r="O237" s="146"/>
      <c r="Q237" s="144"/>
      <c r="R237" s="145"/>
      <c r="AG237" s="144"/>
      <c r="AI237" s="144"/>
    </row>
    <row r="238" spans="11:35" s="1" customFormat="1" ht="24" customHeight="1">
      <c r="K238" s="146"/>
      <c r="M238" s="146"/>
      <c r="O238" s="146"/>
      <c r="Q238" s="144"/>
      <c r="R238" s="145"/>
      <c r="AG238" s="144"/>
      <c r="AI238" s="144"/>
    </row>
    <row r="239" spans="11:35" s="1" customFormat="1" ht="24" customHeight="1">
      <c r="K239" s="146"/>
      <c r="M239" s="146"/>
      <c r="O239" s="146"/>
      <c r="Q239" s="144"/>
      <c r="R239" s="145"/>
      <c r="AG239" s="144"/>
      <c r="AI239" s="144"/>
    </row>
    <row r="240" spans="11:35" s="1" customFormat="1" ht="24" customHeight="1">
      <c r="K240" s="146"/>
      <c r="M240" s="146"/>
      <c r="O240" s="146"/>
      <c r="Q240" s="144"/>
      <c r="R240" s="145"/>
      <c r="AG240" s="144"/>
      <c r="AI240" s="144"/>
    </row>
    <row r="241" spans="11:35" s="1" customFormat="1" ht="24" customHeight="1">
      <c r="K241" s="146"/>
      <c r="M241" s="146"/>
      <c r="O241" s="146"/>
      <c r="Q241" s="144"/>
      <c r="R241" s="145"/>
      <c r="AG241" s="144"/>
      <c r="AI241" s="144"/>
    </row>
    <row r="242" spans="11:35" s="1" customFormat="1" ht="24" customHeight="1">
      <c r="K242" s="146"/>
      <c r="M242" s="146"/>
      <c r="O242" s="146"/>
      <c r="Q242" s="144"/>
      <c r="R242" s="145"/>
      <c r="AG242" s="144"/>
      <c r="AI242" s="144"/>
    </row>
    <row r="243" spans="11:35" s="1" customFormat="1" ht="24" customHeight="1">
      <c r="K243" s="146"/>
      <c r="M243" s="146"/>
      <c r="O243" s="146"/>
      <c r="Q243" s="144"/>
      <c r="R243" s="145"/>
      <c r="AG243" s="144"/>
      <c r="AI243" s="144"/>
    </row>
    <row r="244" spans="11:35" s="1" customFormat="1" ht="24" customHeight="1">
      <c r="K244" s="146"/>
      <c r="M244" s="146"/>
      <c r="O244" s="146"/>
      <c r="Q244" s="144"/>
      <c r="R244" s="145"/>
      <c r="AG244" s="144"/>
      <c r="AI244" s="144"/>
    </row>
    <row r="245" spans="11:35" s="1" customFormat="1" ht="24" customHeight="1">
      <c r="K245" s="146"/>
      <c r="M245" s="146"/>
      <c r="O245" s="146"/>
      <c r="Q245" s="144"/>
      <c r="R245" s="145"/>
      <c r="AG245" s="144"/>
      <c r="AI245" s="144"/>
    </row>
    <row r="246" spans="11:35" s="1" customFormat="1" ht="24" customHeight="1">
      <c r="K246" s="146"/>
      <c r="M246" s="146"/>
      <c r="O246" s="146"/>
      <c r="Q246" s="144"/>
      <c r="R246" s="145"/>
      <c r="AG246" s="144"/>
      <c r="AI246" s="144"/>
    </row>
    <row r="247" spans="11:35" s="1" customFormat="1" ht="24" customHeight="1">
      <c r="K247" s="146"/>
      <c r="M247" s="146"/>
      <c r="O247" s="146"/>
      <c r="Q247" s="144"/>
      <c r="R247" s="145"/>
      <c r="AG247" s="144"/>
      <c r="AI247" s="144"/>
    </row>
    <row r="248" spans="11:35" s="1" customFormat="1" ht="24" customHeight="1">
      <c r="K248" s="146"/>
      <c r="M248" s="146"/>
      <c r="O248" s="146"/>
      <c r="Q248" s="144"/>
      <c r="R248" s="145"/>
      <c r="AG248" s="144"/>
      <c r="AI248" s="144"/>
    </row>
    <row r="249" spans="11:35" s="1" customFormat="1" ht="24" customHeight="1">
      <c r="K249" s="146"/>
      <c r="M249" s="146"/>
      <c r="O249" s="146"/>
      <c r="Q249" s="144"/>
      <c r="R249" s="145"/>
      <c r="AG249" s="144"/>
      <c r="AI249" s="144"/>
    </row>
    <row r="250" spans="11:35" s="1" customFormat="1" ht="24" customHeight="1">
      <c r="K250" s="146"/>
      <c r="M250" s="146"/>
      <c r="O250" s="146"/>
      <c r="Q250" s="144"/>
      <c r="R250" s="145"/>
      <c r="AG250" s="144"/>
      <c r="AI250" s="144"/>
    </row>
    <row r="251" spans="11:35" s="1" customFormat="1" ht="24" customHeight="1">
      <c r="K251" s="146"/>
      <c r="M251" s="146"/>
      <c r="O251" s="146"/>
      <c r="Q251" s="144"/>
      <c r="R251" s="145"/>
      <c r="AG251" s="144"/>
      <c r="AI251" s="144"/>
    </row>
    <row r="252" spans="11:35" s="1" customFormat="1" ht="24" customHeight="1">
      <c r="K252" s="146"/>
      <c r="M252" s="146"/>
      <c r="O252" s="146"/>
      <c r="Q252" s="144"/>
      <c r="R252" s="145"/>
      <c r="AG252" s="144"/>
      <c r="AI252" s="144"/>
    </row>
    <row r="253" spans="11:35" s="1" customFormat="1" ht="24" customHeight="1">
      <c r="K253" s="146"/>
      <c r="M253" s="146"/>
      <c r="O253" s="146"/>
      <c r="Q253" s="144"/>
      <c r="R253" s="145"/>
      <c r="AG253" s="144"/>
      <c r="AI253" s="144"/>
    </row>
    <row r="254" spans="11:35" s="1" customFormat="1" ht="24" customHeight="1">
      <c r="K254" s="146"/>
      <c r="M254" s="146"/>
      <c r="O254" s="146"/>
      <c r="Q254" s="144"/>
      <c r="R254" s="145"/>
      <c r="AG254" s="144"/>
      <c r="AI254" s="144"/>
    </row>
    <row r="255" spans="11:35" s="1" customFormat="1" ht="24" customHeight="1">
      <c r="K255" s="146"/>
      <c r="M255" s="146"/>
      <c r="O255" s="146"/>
      <c r="Q255" s="144"/>
      <c r="R255" s="145"/>
      <c r="AG255" s="144"/>
      <c r="AI255" s="144"/>
    </row>
    <row r="256" spans="11:35" s="1" customFormat="1" ht="24" customHeight="1">
      <c r="K256" s="146"/>
      <c r="M256" s="146"/>
      <c r="O256" s="146"/>
      <c r="Q256" s="144"/>
      <c r="R256" s="145"/>
      <c r="AG256" s="144"/>
      <c r="AI256" s="144"/>
    </row>
    <row r="257" spans="11:35" s="1" customFormat="1" ht="24" customHeight="1">
      <c r="K257" s="146"/>
      <c r="M257" s="146"/>
      <c r="O257" s="146"/>
      <c r="Q257" s="144"/>
      <c r="R257" s="145"/>
      <c r="AG257" s="144"/>
      <c r="AI257" s="144"/>
    </row>
    <row r="258" spans="11:35" s="1" customFormat="1" ht="24" customHeight="1">
      <c r="K258" s="146"/>
      <c r="M258" s="146"/>
      <c r="O258" s="146"/>
      <c r="Q258" s="144"/>
      <c r="R258" s="145"/>
      <c r="AG258" s="144"/>
      <c r="AI258" s="144"/>
    </row>
    <row r="259" spans="11:35" s="1" customFormat="1" ht="24" customHeight="1">
      <c r="K259" s="146"/>
      <c r="M259" s="146"/>
      <c r="O259" s="146"/>
      <c r="Q259" s="144"/>
      <c r="R259" s="145"/>
      <c r="AG259" s="144"/>
      <c r="AI259" s="144"/>
    </row>
    <row r="260" spans="11:35" s="1" customFormat="1" ht="24" customHeight="1">
      <c r="K260" s="146"/>
      <c r="M260" s="146"/>
      <c r="O260" s="146"/>
      <c r="Q260" s="144"/>
      <c r="R260" s="145"/>
      <c r="AG260" s="144"/>
      <c r="AI260" s="144"/>
    </row>
    <row r="261" spans="11:35" s="1" customFormat="1" ht="24" customHeight="1">
      <c r="K261" s="146"/>
      <c r="M261" s="146"/>
      <c r="O261" s="146"/>
      <c r="Q261" s="144"/>
      <c r="R261" s="145"/>
      <c r="AG261" s="144"/>
      <c r="AI261" s="144"/>
    </row>
    <row r="262" spans="11:35" s="1" customFormat="1" ht="24" customHeight="1">
      <c r="K262" s="146"/>
      <c r="M262" s="146"/>
      <c r="O262" s="146"/>
      <c r="Q262" s="144"/>
      <c r="R262" s="145"/>
      <c r="AG262" s="144"/>
      <c r="AI262" s="144"/>
    </row>
    <row r="263" spans="11:35" s="1" customFormat="1" ht="24" customHeight="1">
      <c r="K263" s="146"/>
      <c r="M263" s="146"/>
      <c r="O263" s="146"/>
      <c r="Q263" s="144"/>
      <c r="R263" s="145"/>
      <c r="AG263" s="144"/>
      <c r="AI263" s="144"/>
    </row>
    <row r="264" spans="11:35" s="1" customFormat="1" ht="24" customHeight="1">
      <c r="K264" s="146"/>
      <c r="M264" s="146"/>
      <c r="O264" s="146"/>
      <c r="Q264" s="144"/>
      <c r="R264" s="145"/>
      <c r="AG264" s="144"/>
      <c r="AI264" s="144"/>
    </row>
    <row r="265" spans="11:35" s="1" customFormat="1" ht="24" customHeight="1">
      <c r="K265" s="146"/>
      <c r="M265" s="146"/>
      <c r="O265" s="146"/>
      <c r="Q265" s="144"/>
      <c r="R265" s="145"/>
      <c r="AG265" s="144"/>
      <c r="AI265" s="144"/>
    </row>
    <row r="266" spans="11:35" s="1" customFormat="1" ht="24" customHeight="1">
      <c r="K266" s="146"/>
      <c r="M266" s="146"/>
      <c r="O266" s="146"/>
      <c r="Q266" s="144"/>
      <c r="R266" s="145"/>
      <c r="AG266" s="144"/>
      <c r="AI266" s="144"/>
    </row>
    <row r="267" spans="11:35" s="1" customFormat="1" ht="24" customHeight="1">
      <c r="K267" s="146"/>
      <c r="M267" s="146"/>
      <c r="O267" s="146"/>
      <c r="Q267" s="144"/>
      <c r="R267" s="145"/>
      <c r="AG267" s="144"/>
      <c r="AI267" s="144"/>
    </row>
    <row r="268" spans="11:35" s="1" customFormat="1" ht="24" customHeight="1">
      <c r="K268" s="146"/>
      <c r="M268" s="146"/>
      <c r="O268" s="146"/>
      <c r="Q268" s="144"/>
      <c r="R268" s="145"/>
      <c r="AG268" s="144"/>
      <c r="AI268" s="144"/>
    </row>
    <row r="269" spans="11:35" s="1" customFormat="1" ht="24" customHeight="1">
      <c r="K269" s="146"/>
      <c r="M269" s="146"/>
      <c r="O269" s="146"/>
      <c r="Q269" s="144"/>
      <c r="R269" s="145"/>
      <c r="AG269" s="144"/>
      <c r="AI269" s="144"/>
    </row>
    <row r="270" spans="11:35" s="1" customFormat="1" ht="24" customHeight="1">
      <c r="K270" s="146"/>
      <c r="M270" s="146"/>
      <c r="O270" s="146"/>
      <c r="Q270" s="144"/>
      <c r="R270" s="145"/>
      <c r="AG270" s="144"/>
      <c r="AI270" s="144"/>
    </row>
    <row r="271" spans="11:35" s="1" customFormat="1" ht="24" customHeight="1">
      <c r="K271" s="146"/>
      <c r="M271" s="146"/>
      <c r="O271" s="146"/>
      <c r="Q271" s="144"/>
      <c r="R271" s="145"/>
      <c r="AG271" s="144"/>
      <c r="AI271" s="144"/>
    </row>
    <row r="272" spans="11:35" s="1" customFormat="1" ht="24" customHeight="1">
      <c r="K272" s="146"/>
      <c r="M272" s="146"/>
      <c r="O272" s="146"/>
      <c r="Q272" s="144"/>
      <c r="R272" s="145"/>
      <c r="AG272" s="144"/>
      <c r="AI272" s="144"/>
    </row>
    <row r="273" spans="11:35" s="1" customFormat="1" ht="24" customHeight="1">
      <c r="K273" s="146"/>
      <c r="M273" s="146"/>
      <c r="O273" s="146"/>
      <c r="Q273" s="144"/>
      <c r="R273" s="145"/>
      <c r="AG273" s="144"/>
      <c r="AI273" s="144"/>
    </row>
    <row r="274" spans="11:35" s="1" customFormat="1" ht="24" customHeight="1">
      <c r="K274" s="146"/>
      <c r="M274" s="146"/>
      <c r="O274" s="146"/>
      <c r="Q274" s="144"/>
      <c r="R274" s="145"/>
      <c r="AG274" s="144"/>
      <c r="AI274" s="144"/>
    </row>
    <row r="275" spans="11:35" s="1" customFormat="1" ht="24" customHeight="1">
      <c r="K275" s="146"/>
      <c r="M275" s="146"/>
      <c r="O275" s="146"/>
      <c r="Q275" s="144"/>
      <c r="R275" s="145"/>
      <c r="AG275" s="144"/>
      <c r="AI275" s="144"/>
    </row>
    <row r="276" spans="11:35" s="1" customFormat="1" ht="24" customHeight="1">
      <c r="K276" s="146"/>
      <c r="M276" s="146"/>
      <c r="O276" s="146"/>
      <c r="Q276" s="144"/>
      <c r="R276" s="145"/>
      <c r="AG276" s="144"/>
      <c r="AI276" s="144"/>
    </row>
    <row r="277" spans="11:35" s="1" customFormat="1" ht="24" customHeight="1">
      <c r="K277" s="146"/>
      <c r="M277" s="146"/>
      <c r="O277" s="146"/>
      <c r="Q277" s="144"/>
      <c r="R277" s="145"/>
      <c r="AG277" s="144"/>
      <c r="AI277" s="144"/>
    </row>
    <row r="278" spans="11:35" s="1" customFormat="1" ht="24" customHeight="1">
      <c r="K278" s="146"/>
      <c r="M278" s="146"/>
      <c r="O278" s="146"/>
      <c r="Q278" s="144"/>
      <c r="R278" s="145"/>
      <c r="AG278" s="144"/>
      <c r="AI278" s="144"/>
    </row>
    <row r="279" spans="11:35" s="1" customFormat="1" ht="24" customHeight="1">
      <c r="K279" s="146"/>
      <c r="M279" s="146"/>
      <c r="O279" s="146"/>
      <c r="Q279" s="144"/>
      <c r="R279" s="145"/>
      <c r="AG279" s="144"/>
      <c r="AI279" s="144"/>
    </row>
    <row r="280" spans="11:35" s="1" customFormat="1" ht="24" customHeight="1">
      <c r="K280" s="146"/>
      <c r="M280" s="146"/>
      <c r="O280" s="146"/>
      <c r="Q280" s="144"/>
      <c r="R280" s="145"/>
      <c r="AG280" s="144"/>
      <c r="AI280" s="144"/>
    </row>
    <row r="281" spans="11:35" s="1" customFormat="1" ht="24" customHeight="1">
      <c r="K281" s="146"/>
      <c r="M281" s="146"/>
      <c r="O281" s="146"/>
      <c r="Q281" s="144"/>
      <c r="R281" s="145"/>
      <c r="AG281" s="144"/>
      <c r="AI281" s="144"/>
    </row>
    <row r="282" spans="11:35" s="1" customFormat="1" ht="24" customHeight="1">
      <c r="K282" s="146"/>
      <c r="M282" s="146"/>
      <c r="O282" s="146"/>
      <c r="Q282" s="144"/>
      <c r="R282" s="145"/>
      <c r="AG282" s="144"/>
      <c r="AI282" s="144"/>
    </row>
    <row r="283" spans="11:35" s="1" customFormat="1" ht="24" customHeight="1">
      <c r="K283" s="146"/>
      <c r="M283" s="146"/>
      <c r="O283" s="146"/>
      <c r="Q283" s="144"/>
      <c r="R283" s="145"/>
      <c r="AG283" s="144"/>
      <c r="AI283" s="144"/>
    </row>
    <row r="284" spans="11:35" s="1" customFormat="1" ht="24" customHeight="1">
      <c r="K284" s="146"/>
      <c r="M284" s="146"/>
      <c r="O284" s="146"/>
      <c r="Q284" s="144"/>
      <c r="R284" s="145"/>
      <c r="AG284" s="144"/>
      <c r="AI284" s="144"/>
    </row>
    <row r="285" spans="11:35" s="1" customFormat="1" ht="24" customHeight="1">
      <c r="K285" s="146"/>
      <c r="M285" s="146"/>
      <c r="O285" s="146"/>
      <c r="Q285" s="144"/>
      <c r="R285" s="145"/>
      <c r="AG285" s="144"/>
      <c r="AI285" s="144"/>
    </row>
    <row r="286" spans="11:35" s="1" customFormat="1" ht="24" customHeight="1">
      <c r="K286" s="146"/>
      <c r="M286" s="146"/>
      <c r="O286" s="146"/>
      <c r="Q286" s="144"/>
      <c r="R286" s="145"/>
      <c r="AG286" s="144"/>
      <c r="AI286" s="144"/>
    </row>
    <row r="287" spans="11:35" s="1" customFormat="1" ht="24" customHeight="1">
      <c r="K287" s="146"/>
      <c r="M287" s="146"/>
      <c r="O287" s="146"/>
      <c r="Q287" s="144"/>
      <c r="R287" s="145"/>
      <c r="AG287" s="144"/>
      <c r="AI287" s="144"/>
    </row>
    <row r="288" spans="11:35" s="1" customFormat="1" ht="24" customHeight="1">
      <c r="K288" s="146"/>
      <c r="M288" s="146"/>
      <c r="O288" s="146"/>
      <c r="Q288" s="144"/>
      <c r="R288" s="145"/>
      <c r="AG288" s="144"/>
      <c r="AI288" s="144"/>
    </row>
    <row r="289" spans="11:35" s="1" customFormat="1" ht="24" customHeight="1">
      <c r="K289" s="146"/>
      <c r="M289" s="146"/>
      <c r="O289" s="146"/>
      <c r="Q289" s="144"/>
      <c r="R289" s="145"/>
      <c r="AG289" s="144"/>
      <c r="AI289" s="144"/>
    </row>
    <row r="290" spans="11:35" s="1" customFormat="1" ht="24" customHeight="1">
      <c r="K290" s="146"/>
      <c r="M290" s="146"/>
      <c r="O290" s="146"/>
      <c r="Q290" s="144"/>
      <c r="R290" s="145"/>
      <c r="AG290" s="144"/>
      <c r="AI290" s="144"/>
    </row>
    <row r="291" spans="11:35" s="1" customFormat="1" ht="24" customHeight="1">
      <c r="K291" s="146"/>
      <c r="M291" s="146"/>
      <c r="O291" s="146"/>
      <c r="Q291" s="144"/>
      <c r="R291" s="145"/>
      <c r="AG291" s="144"/>
      <c r="AI291" s="144"/>
    </row>
    <row r="292" spans="11:35" s="1" customFormat="1" ht="24" customHeight="1">
      <c r="K292" s="146"/>
      <c r="M292" s="146"/>
      <c r="O292" s="146"/>
      <c r="Q292" s="144"/>
      <c r="R292" s="145"/>
      <c r="AG292" s="144"/>
      <c r="AI292" s="144"/>
    </row>
    <row r="293" spans="11:35" s="1" customFormat="1" ht="24" customHeight="1">
      <c r="K293" s="146"/>
      <c r="M293" s="146"/>
      <c r="O293" s="146"/>
      <c r="Q293" s="144"/>
      <c r="R293" s="145"/>
      <c r="AG293" s="144"/>
      <c r="AI293" s="144"/>
    </row>
    <row r="294" spans="11:35" s="1" customFormat="1" ht="24" customHeight="1">
      <c r="K294" s="146"/>
      <c r="M294" s="146"/>
      <c r="O294" s="146"/>
      <c r="Q294" s="144"/>
      <c r="R294" s="145"/>
      <c r="AG294" s="144"/>
      <c r="AI294" s="144"/>
    </row>
    <row r="295" spans="11:35" s="1" customFormat="1" ht="24" customHeight="1">
      <c r="K295" s="146"/>
      <c r="M295" s="146"/>
      <c r="O295" s="146"/>
      <c r="Q295" s="144"/>
      <c r="R295" s="145"/>
      <c r="AG295" s="144"/>
      <c r="AI295" s="144"/>
    </row>
    <row r="296" spans="11:35" s="1" customFormat="1" ht="24" customHeight="1">
      <c r="K296" s="146"/>
      <c r="M296" s="146"/>
      <c r="O296" s="146"/>
      <c r="Q296" s="144"/>
      <c r="R296" s="145"/>
      <c r="AG296" s="144"/>
      <c r="AI296" s="144"/>
    </row>
    <row r="297" spans="11:35" s="1" customFormat="1" ht="24" customHeight="1">
      <c r="K297" s="146"/>
      <c r="M297" s="146"/>
      <c r="O297" s="146"/>
      <c r="Q297" s="144"/>
      <c r="R297" s="145"/>
      <c r="AG297" s="144"/>
      <c r="AI297" s="144"/>
    </row>
    <row r="298" spans="11:35" s="1" customFormat="1" ht="24" customHeight="1">
      <c r="K298" s="146"/>
      <c r="M298" s="146"/>
      <c r="O298" s="146"/>
      <c r="Q298" s="144"/>
      <c r="R298" s="145"/>
      <c r="AG298" s="144"/>
      <c r="AI298" s="144"/>
    </row>
    <row r="299" spans="11:35" s="1" customFormat="1" ht="24" customHeight="1">
      <c r="K299" s="146"/>
      <c r="M299" s="146"/>
      <c r="O299" s="146"/>
      <c r="Q299" s="144"/>
      <c r="R299" s="145"/>
      <c r="AG299" s="144"/>
      <c r="AI299" s="144"/>
    </row>
    <row r="300" spans="11:35" s="1" customFormat="1" ht="24" customHeight="1">
      <c r="K300" s="146"/>
      <c r="M300" s="146"/>
      <c r="O300" s="146"/>
      <c r="Q300" s="144"/>
      <c r="R300" s="145"/>
      <c r="AG300" s="144"/>
      <c r="AI300" s="144"/>
    </row>
    <row r="301" spans="11:35" s="1" customFormat="1" ht="24" customHeight="1">
      <c r="K301" s="146"/>
      <c r="M301" s="146"/>
      <c r="O301" s="146"/>
      <c r="Q301" s="144"/>
      <c r="R301" s="145"/>
      <c r="AG301" s="144"/>
      <c r="AI301" s="144"/>
    </row>
    <row r="302" spans="11:35" s="1" customFormat="1" ht="24" customHeight="1">
      <c r="K302" s="146"/>
      <c r="M302" s="146"/>
      <c r="O302" s="146"/>
      <c r="Q302" s="144"/>
      <c r="R302" s="145"/>
      <c r="AG302" s="144"/>
      <c r="AI302" s="144"/>
    </row>
    <row r="303" spans="11:35" s="1" customFormat="1" ht="24" customHeight="1">
      <c r="K303" s="146"/>
      <c r="M303" s="146"/>
      <c r="O303" s="146"/>
      <c r="Q303" s="144"/>
      <c r="R303" s="145"/>
      <c r="AG303" s="144"/>
      <c r="AI303" s="144"/>
    </row>
    <row r="304" spans="11:35" s="1" customFormat="1" ht="24" customHeight="1">
      <c r="K304" s="146"/>
      <c r="M304" s="146"/>
      <c r="O304" s="146"/>
      <c r="Q304" s="144"/>
      <c r="R304" s="145"/>
      <c r="AG304" s="144"/>
      <c r="AI304" s="144"/>
    </row>
    <row r="305" spans="11:35" s="1" customFormat="1" ht="24" customHeight="1">
      <c r="K305" s="146"/>
      <c r="M305" s="146"/>
      <c r="O305" s="146"/>
      <c r="Q305" s="144"/>
      <c r="R305" s="145"/>
      <c r="AG305" s="144"/>
      <c r="AI305" s="144"/>
    </row>
    <row r="306" spans="11:35" s="1" customFormat="1" ht="24" customHeight="1">
      <c r="K306" s="146"/>
      <c r="M306" s="146"/>
      <c r="O306" s="146"/>
      <c r="Q306" s="144"/>
      <c r="R306" s="145"/>
      <c r="AG306" s="144"/>
      <c r="AI306" s="144"/>
    </row>
    <row r="307" spans="11:35" s="1" customFormat="1" ht="24" customHeight="1">
      <c r="K307" s="146"/>
      <c r="M307" s="146"/>
      <c r="O307" s="146"/>
      <c r="Q307" s="144"/>
      <c r="R307" s="145"/>
      <c r="AG307" s="144"/>
      <c r="AI307" s="144"/>
    </row>
    <row r="308" spans="11:35" s="1" customFormat="1" ht="24" customHeight="1">
      <c r="K308" s="146"/>
      <c r="M308" s="146"/>
      <c r="O308" s="146"/>
      <c r="Q308" s="144"/>
      <c r="R308" s="145"/>
      <c r="AG308" s="144"/>
      <c r="AI308" s="144"/>
    </row>
    <row r="309" spans="11:35" s="1" customFormat="1" ht="24" customHeight="1">
      <c r="K309" s="146"/>
      <c r="M309" s="146"/>
      <c r="O309" s="146"/>
      <c r="Q309" s="144"/>
      <c r="R309" s="145"/>
      <c r="AG309" s="144"/>
      <c r="AI309" s="144"/>
    </row>
    <row r="310" spans="11:35" s="1" customFormat="1" ht="24" customHeight="1">
      <c r="K310" s="146"/>
      <c r="M310" s="146"/>
      <c r="O310" s="146"/>
      <c r="Q310" s="144"/>
      <c r="R310" s="145"/>
      <c r="AG310" s="144"/>
      <c r="AI310" s="144"/>
    </row>
    <row r="311" spans="11:35" s="1" customFormat="1" ht="24" customHeight="1">
      <c r="K311" s="146"/>
      <c r="M311" s="146"/>
      <c r="O311" s="146"/>
      <c r="Q311" s="144"/>
      <c r="R311" s="145"/>
      <c r="AG311" s="144"/>
      <c r="AI311" s="144"/>
    </row>
    <row r="312" spans="11:35" s="1" customFormat="1" ht="24" customHeight="1">
      <c r="K312" s="146"/>
      <c r="M312" s="146"/>
      <c r="O312" s="146"/>
      <c r="Q312" s="144"/>
      <c r="R312" s="145"/>
      <c r="AG312" s="144"/>
      <c r="AI312" s="144"/>
    </row>
    <row r="313" spans="11:35" s="1" customFormat="1" ht="24" customHeight="1">
      <c r="K313" s="146"/>
      <c r="M313" s="146"/>
      <c r="O313" s="146"/>
      <c r="Q313" s="144"/>
      <c r="R313" s="145"/>
      <c r="AG313" s="144"/>
      <c r="AI313" s="144"/>
    </row>
    <row r="314" spans="11:35" s="1" customFormat="1" ht="24" customHeight="1">
      <c r="K314" s="146"/>
      <c r="M314" s="146"/>
      <c r="O314" s="146"/>
      <c r="Q314" s="144"/>
      <c r="R314" s="145"/>
      <c r="AG314" s="144"/>
      <c r="AI314" s="144"/>
    </row>
    <row r="315" spans="11:35" s="1" customFormat="1" ht="24" customHeight="1">
      <c r="K315" s="146"/>
      <c r="M315" s="146"/>
      <c r="O315" s="146"/>
      <c r="Q315" s="144"/>
      <c r="R315" s="145"/>
      <c r="AG315" s="144"/>
      <c r="AI315" s="144"/>
    </row>
    <row r="316" spans="11:35" s="1" customFormat="1" ht="24" customHeight="1">
      <c r="K316" s="146"/>
      <c r="M316" s="146"/>
      <c r="O316" s="146"/>
      <c r="Q316" s="144"/>
      <c r="R316" s="145"/>
      <c r="AG316" s="144"/>
      <c r="AI316" s="144"/>
    </row>
    <row r="317" spans="11:35" s="1" customFormat="1" ht="24" customHeight="1">
      <c r="K317" s="146"/>
      <c r="M317" s="146"/>
      <c r="O317" s="146"/>
      <c r="Q317" s="144"/>
      <c r="R317" s="145"/>
      <c r="AG317" s="144"/>
      <c r="AI317" s="144"/>
    </row>
    <row r="318" spans="11:35" s="1" customFormat="1" ht="24" customHeight="1">
      <c r="K318" s="146"/>
      <c r="M318" s="146"/>
      <c r="O318" s="146"/>
      <c r="Q318" s="144"/>
      <c r="R318" s="145"/>
      <c r="AG318" s="144"/>
      <c r="AI318" s="144"/>
    </row>
    <row r="319" spans="11:35" s="1" customFormat="1" ht="24" customHeight="1">
      <c r="K319" s="146"/>
      <c r="M319" s="146"/>
      <c r="O319" s="146"/>
      <c r="Q319" s="144"/>
      <c r="R319" s="145"/>
      <c r="AG319" s="144"/>
      <c r="AI319" s="144"/>
    </row>
    <row r="320" spans="11:35" s="1" customFormat="1" ht="24" customHeight="1">
      <c r="K320" s="146"/>
      <c r="M320" s="146"/>
      <c r="O320" s="146"/>
      <c r="Q320" s="144"/>
      <c r="R320" s="145"/>
      <c r="AG320" s="144"/>
      <c r="AI320" s="144"/>
    </row>
    <row r="321" spans="11:35" s="1" customFormat="1" ht="24" customHeight="1">
      <c r="K321" s="146"/>
      <c r="M321" s="146"/>
      <c r="O321" s="146"/>
      <c r="Q321" s="144"/>
      <c r="R321" s="145"/>
      <c r="AG321" s="144"/>
      <c r="AI321" s="144"/>
    </row>
    <row r="322" spans="11:35" s="1" customFormat="1" ht="24" customHeight="1">
      <c r="K322" s="146"/>
      <c r="M322" s="146"/>
      <c r="O322" s="146"/>
      <c r="Q322" s="144"/>
      <c r="R322" s="145"/>
      <c r="AG322" s="144"/>
      <c r="AI322" s="144"/>
    </row>
    <row r="323" spans="11:35" s="1" customFormat="1" ht="24" customHeight="1">
      <c r="K323" s="146"/>
      <c r="M323" s="146"/>
      <c r="O323" s="146"/>
      <c r="Q323" s="144"/>
      <c r="R323" s="145"/>
      <c r="AG323" s="144"/>
      <c r="AI323" s="144"/>
    </row>
    <row r="324" spans="11:35" s="1" customFormat="1" ht="24" customHeight="1">
      <c r="K324" s="146"/>
      <c r="M324" s="146"/>
      <c r="O324" s="146"/>
      <c r="Q324" s="144"/>
      <c r="R324" s="145"/>
      <c r="AG324" s="144"/>
      <c r="AI324" s="144"/>
    </row>
    <row r="325" spans="11:35" s="1" customFormat="1" ht="24" customHeight="1">
      <c r="K325" s="146"/>
      <c r="M325" s="146"/>
      <c r="O325" s="146"/>
      <c r="Q325" s="144"/>
      <c r="R325" s="145"/>
      <c r="AG325" s="144"/>
      <c r="AI325" s="144"/>
    </row>
    <row r="326" spans="11:35" s="1" customFormat="1" ht="24" customHeight="1">
      <c r="K326" s="146"/>
      <c r="M326" s="146"/>
      <c r="O326" s="146"/>
      <c r="Q326" s="144"/>
      <c r="R326" s="145"/>
      <c r="AG326" s="144"/>
      <c r="AI326" s="144"/>
    </row>
    <row r="327" spans="11:35" s="1" customFormat="1" ht="24" customHeight="1">
      <c r="K327" s="146"/>
      <c r="M327" s="146"/>
      <c r="O327" s="146"/>
      <c r="Q327" s="144"/>
      <c r="R327" s="145"/>
      <c r="AG327" s="144"/>
      <c r="AI327" s="144"/>
    </row>
    <row r="328" spans="11:35" s="1" customFormat="1" ht="24" customHeight="1">
      <c r="K328" s="146"/>
      <c r="M328" s="146"/>
      <c r="O328" s="146"/>
      <c r="Q328" s="144"/>
      <c r="R328" s="145"/>
      <c r="AG328" s="144"/>
      <c r="AI328" s="144"/>
    </row>
    <row r="329" spans="11:35" s="1" customFormat="1" ht="24" customHeight="1">
      <c r="K329" s="146"/>
      <c r="M329" s="146"/>
      <c r="O329" s="146"/>
      <c r="Q329" s="144"/>
      <c r="R329" s="145"/>
      <c r="AG329" s="144"/>
      <c r="AI329" s="144"/>
    </row>
    <row r="330" spans="11:35" s="1" customFormat="1" ht="24" customHeight="1">
      <c r="K330" s="146"/>
      <c r="M330" s="146"/>
      <c r="O330" s="146"/>
      <c r="Q330" s="144"/>
      <c r="R330" s="145"/>
      <c r="AG330" s="144"/>
      <c r="AI330" s="144"/>
    </row>
    <row r="331" spans="11:35" s="1" customFormat="1" ht="24" customHeight="1">
      <c r="K331" s="146"/>
      <c r="M331" s="146"/>
      <c r="O331" s="146"/>
      <c r="Q331" s="144"/>
      <c r="R331" s="145"/>
      <c r="AG331" s="144"/>
      <c r="AI331" s="144"/>
    </row>
    <row r="332" spans="11:35" s="1" customFormat="1" ht="24" customHeight="1">
      <c r="K332" s="146"/>
      <c r="M332" s="146"/>
      <c r="O332" s="146"/>
      <c r="Q332" s="144"/>
      <c r="R332" s="145"/>
      <c r="AG332" s="144"/>
      <c r="AI332" s="144"/>
    </row>
    <row r="333" spans="11:35" s="1" customFormat="1" ht="24" customHeight="1">
      <c r="K333" s="146"/>
      <c r="M333" s="146"/>
      <c r="O333" s="146"/>
      <c r="Q333" s="144"/>
      <c r="R333" s="145"/>
      <c r="AG333" s="144"/>
      <c r="AI333" s="144"/>
    </row>
    <row r="334" spans="11:35" s="1" customFormat="1" ht="24" customHeight="1">
      <c r="K334" s="146"/>
      <c r="M334" s="146"/>
      <c r="O334" s="146"/>
      <c r="Q334" s="144"/>
      <c r="R334" s="145"/>
      <c r="AG334" s="144"/>
      <c r="AI334" s="144"/>
    </row>
    <row r="335" spans="11:35" s="1" customFormat="1" ht="24" customHeight="1">
      <c r="K335" s="146"/>
      <c r="M335" s="146"/>
      <c r="O335" s="146"/>
      <c r="Q335" s="144"/>
      <c r="R335" s="145"/>
      <c r="AG335" s="144"/>
      <c r="AI335" s="144"/>
    </row>
    <row r="336" spans="11:35" s="1" customFormat="1" ht="24" customHeight="1">
      <c r="K336" s="146"/>
      <c r="M336" s="146"/>
      <c r="O336" s="146"/>
      <c r="Q336" s="144"/>
      <c r="R336" s="145"/>
      <c r="AG336" s="144"/>
      <c r="AI336" s="144"/>
    </row>
    <row r="337" spans="11:35" s="1" customFormat="1" ht="24" customHeight="1">
      <c r="K337" s="146"/>
      <c r="M337" s="146"/>
      <c r="O337" s="146"/>
      <c r="Q337" s="144"/>
      <c r="R337" s="145"/>
      <c r="AG337" s="144"/>
      <c r="AI337" s="144"/>
    </row>
    <row r="338" spans="11:35" s="1" customFormat="1" ht="24" customHeight="1">
      <c r="K338" s="146"/>
      <c r="M338" s="146"/>
      <c r="O338" s="146"/>
      <c r="Q338" s="144"/>
      <c r="R338" s="145"/>
      <c r="AG338" s="144"/>
      <c r="AI338" s="144"/>
    </row>
    <row r="339" spans="11:35" s="1" customFormat="1" ht="24" customHeight="1">
      <c r="K339" s="146"/>
      <c r="M339" s="146"/>
      <c r="O339" s="146"/>
      <c r="Q339" s="144"/>
      <c r="R339" s="145"/>
      <c r="AG339" s="144"/>
      <c r="AI339" s="144"/>
    </row>
    <row r="340" spans="11:35" s="1" customFormat="1" ht="24" customHeight="1">
      <c r="K340" s="146"/>
      <c r="M340" s="146"/>
      <c r="O340" s="146"/>
      <c r="Q340" s="144"/>
      <c r="R340" s="145"/>
      <c r="AG340" s="144"/>
      <c r="AI340" s="144"/>
    </row>
    <row r="341" spans="11:35" s="1" customFormat="1" ht="24" customHeight="1">
      <c r="K341" s="146"/>
      <c r="M341" s="146"/>
      <c r="O341" s="146"/>
      <c r="Q341" s="144"/>
      <c r="R341" s="145"/>
      <c r="AG341" s="144"/>
      <c r="AI341" s="144"/>
    </row>
    <row r="342" spans="11:35" s="1" customFormat="1" ht="24" customHeight="1">
      <c r="K342" s="146"/>
      <c r="M342" s="146"/>
      <c r="O342" s="146"/>
      <c r="Q342" s="144"/>
      <c r="R342" s="145"/>
      <c r="AG342" s="144"/>
      <c r="AI342" s="144"/>
    </row>
    <row r="343" spans="11:35" s="1" customFormat="1" ht="24" customHeight="1">
      <c r="K343" s="146"/>
      <c r="M343" s="146"/>
      <c r="O343" s="146"/>
      <c r="Q343" s="144"/>
      <c r="R343" s="145"/>
      <c r="AG343" s="144"/>
      <c r="AI343" s="144"/>
    </row>
    <row r="344" spans="11:35" s="1" customFormat="1" ht="24" customHeight="1">
      <c r="K344" s="146"/>
      <c r="M344" s="146"/>
      <c r="O344" s="146"/>
      <c r="Q344" s="144"/>
      <c r="R344" s="145"/>
      <c r="AG344" s="144"/>
      <c r="AI344" s="144"/>
    </row>
    <row r="345" spans="11:35" s="1" customFormat="1" ht="24" customHeight="1">
      <c r="K345" s="146"/>
      <c r="M345" s="146"/>
      <c r="O345" s="146"/>
      <c r="Q345" s="144"/>
      <c r="R345" s="145"/>
      <c r="AG345" s="144"/>
      <c r="AI345" s="144"/>
    </row>
    <row r="346" spans="11:35" s="1" customFormat="1" ht="24" customHeight="1">
      <c r="K346" s="146"/>
      <c r="M346" s="146"/>
      <c r="O346" s="146"/>
      <c r="Q346" s="144"/>
      <c r="R346" s="145"/>
      <c r="AG346" s="144"/>
      <c r="AI346" s="144"/>
    </row>
    <row r="347" spans="11:35" s="1" customFormat="1" ht="24" customHeight="1">
      <c r="K347" s="146"/>
      <c r="M347" s="146"/>
      <c r="O347" s="146"/>
      <c r="Q347" s="144"/>
      <c r="R347" s="145"/>
      <c r="AG347" s="144"/>
      <c r="AI347" s="144"/>
    </row>
    <row r="348" spans="11:35" s="1" customFormat="1" ht="24" customHeight="1">
      <c r="K348" s="146"/>
      <c r="M348" s="146"/>
      <c r="O348" s="146"/>
      <c r="Q348" s="144"/>
      <c r="R348" s="145"/>
      <c r="AG348" s="144"/>
      <c r="AI348" s="144"/>
    </row>
    <row r="349" spans="11:35" s="1" customFormat="1" ht="24" customHeight="1">
      <c r="K349" s="146"/>
      <c r="M349" s="146"/>
      <c r="O349" s="146"/>
      <c r="Q349" s="144"/>
      <c r="R349" s="145"/>
      <c r="AG349" s="144"/>
      <c r="AI349" s="144"/>
    </row>
    <row r="350" spans="11:35" s="1" customFormat="1" ht="24" customHeight="1">
      <c r="K350" s="146"/>
      <c r="M350" s="146"/>
      <c r="O350" s="146"/>
      <c r="Q350" s="144"/>
      <c r="R350" s="145"/>
      <c r="AG350" s="144"/>
      <c r="AI350" s="144"/>
    </row>
    <row r="351" spans="11:35" s="1" customFormat="1" ht="24" customHeight="1">
      <c r="K351" s="146"/>
      <c r="M351" s="146"/>
      <c r="O351" s="146"/>
      <c r="Q351" s="144"/>
      <c r="R351" s="145"/>
      <c r="AG351" s="144"/>
      <c r="AI351" s="144"/>
    </row>
    <row r="352" spans="11:35" s="1" customFormat="1" ht="24" customHeight="1">
      <c r="K352" s="146"/>
      <c r="M352" s="146"/>
      <c r="O352" s="146"/>
      <c r="Q352" s="144"/>
      <c r="R352" s="145"/>
      <c r="AG352" s="144"/>
      <c r="AI352" s="144"/>
    </row>
    <row r="353" spans="11:35" s="1" customFormat="1" ht="24" customHeight="1">
      <c r="K353" s="146"/>
      <c r="M353" s="146"/>
      <c r="O353" s="146"/>
      <c r="Q353" s="144"/>
      <c r="R353" s="145"/>
      <c r="AG353" s="144"/>
      <c r="AI353" s="144"/>
    </row>
    <row r="354" spans="11:35" s="1" customFormat="1" ht="24" customHeight="1">
      <c r="K354" s="146"/>
      <c r="M354" s="146"/>
      <c r="O354" s="146"/>
      <c r="Q354" s="144"/>
      <c r="R354" s="145"/>
      <c r="AG354" s="144"/>
      <c r="AI354" s="144"/>
    </row>
    <row r="355" spans="11:35" s="1" customFormat="1" ht="24" customHeight="1">
      <c r="K355" s="146"/>
      <c r="M355" s="146"/>
      <c r="O355" s="146"/>
      <c r="Q355" s="144"/>
      <c r="R355" s="145"/>
      <c r="AG355" s="144"/>
      <c r="AI355" s="144"/>
    </row>
    <row r="356" spans="11:35" s="1" customFormat="1" ht="24" customHeight="1">
      <c r="K356" s="146"/>
      <c r="M356" s="146"/>
      <c r="O356" s="146"/>
      <c r="Q356" s="144"/>
      <c r="R356" s="145"/>
      <c r="AG356" s="144"/>
      <c r="AI356" s="144"/>
    </row>
    <row r="357" spans="11:35" s="1" customFormat="1" ht="24" customHeight="1">
      <c r="K357" s="146"/>
      <c r="M357" s="146"/>
      <c r="O357" s="146"/>
      <c r="Q357" s="144"/>
      <c r="R357" s="145"/>
      <c r="AG357" s="144"/>
      <c r="AI357" s="144"/>
    </row>
    <row r="358" spans="11:35" s="1" customFormat="1" ht="24" customHeight="1">
      <c r="K358" s="146"/>
      <c r="M358" s="146"/>
      <c r="O358" s="146"/>
      <c r="Q358" s="144"/>
      <c r="R358" s="145"/>
      <c r="AG358" s="144"/>
      <c r="AI358" s="144"/>
    </row>
    <row r="359" spans="11:35" s="1" customFormat="1" ht="24" customHeight="1">
      <c r="K359" s="146"/>
      <c r="M359" s="146"/>
      <c r="O359" s="146"/>
      <c r="Q359" s="144"/>
      <c r="R359" s="145"/>
      <c r="AG359" s="144"/>
      <c r="AI359" s="144"/>
    </row>
    <row r="360" spans="11:35" s="1" customFormat="1" ht="24" customHeight="1">
      <c r="K360" s="146"/>
      <c r="M360" s="146"/>
      <c r="O360" s="146"/>
      <c r="Q360" s="144"/>
      <c r="R360" s="145"/>
      <c r="AG360" s="144"/>
      <c r="AI360" s="144"/>
    </row>
    <row r="361" spans="11:35" s="1" customFormat="1" ht="24" customHeight="1">
      <c r="K361" s="146"/>
      <c r="M361" s="146"/>
      <c r="O361" s="146"/>
      <c r="Q361" s="144"/>
      <c r="R361" s="145"/>
      <c r="AG361" s="144"/>
      <c r="AI361" s="144"/>
    </row>
    <row r="362" spans="11:35" s="1" customFormat="1" ht="24" customHeight="1">
      <c r="K362" s="146"/>
      <c r="M362" s="146"/>
      <c r="O362" s="146"/>
      <c r="Q362" s="144"/>
      <c r="R362" s="145"/>
      <c r="AG362" s="144"/>
      <c r="AI362" s="144"/>
    </row>
    <row r="363" spans="11:35" s="1" customFormat="1" ht="24" customHeight="1">
      <c r="K363" s="146"/>
      <c r="M363" s="146"/>
      <c r="O363" s="146"/>
      <c r="Q363" s="144"/>
      <c r="R363" s="145"/>
      <c r="AG363" s="144"/>
      <c r="AI363" s="144"/>
    </row>
    <row r="364" spans="11:35" s="1" customFormat="1" ht="24" customHeight="1">
      <c r="K364" s="146"/>
      <c r="M364" s="146"/>
      <c r="O364" s="146"/>
      <c r="Q364" s="144"/>
      <c r="R364" s="145"/>
      <c r="AG364" s="144"/>
      <c r="AI364" s="144"/>
    </row>
    <row r="365" spans="11:35" s="1" customFormat="1" ht="24" customHeight="1">
      <c r="K365" s="146"/>
      <c r="M365" s="146"/>
      <c r="O365" s="146"/>
      <c r="Q365" s="144"/>
      <c r="R365" s="145"/>
      <c r="AG365" s="144"/>
      <c r="AI365" s="144"/>
    </row>
    <row r="366" spans="11:35" s="1" customFormat="1" ht="24" customHeight="1">
      <c r="K366" s="146"/>
      <c r="M366" s="146"/>
      <c r="O366" s="146"/>
      <c r="Q366" s="144"/>
      <c r="R366" s="145"/>
      <c r="AG366" s="144"/>
      <c r="AI366" s="144"/>
    </row>
    <row r="367" spans="11:35" s="1" customFormat="1" ht="24" customHeight="1">
      <c r="K367" s="146"/>
      <c r="M367" s="146"/>
      <c r="O367" s="146"/>
      <c r="Q367" s="144"/>
      <c r="R367" s="145"/>
      <c r="AG367" s="144"/>
      <c r="AI367" s="144"/>
    </row>
    <row r="368" spans="11:35" s="1" customFormat="1" ht="24" customHeight="1">
      <c r="K368" s="146"/>
      <c r="M368" s="146"/>
      <c r="O368" s="146"/>
      <c r="Q368" s="144"/>
      <c r="R368" s="145"/>
      <c r="AG368" s="144"/>
      <c r="AI368" s="144"/>
    </row>
    <row r="369" spans="11:35" s="1" customFormat="1" ht="24" customHeight="1">
      <c r="K369" s="146"/>
      <c r="M369" s="146"/>
      <c r="O369" s="146"/>
      <c r="Q369" s="144"/>
      <c r="R369" s="145"/>
      <c r="AG369" s="144"/>
      <c r="AI369" s="144"/>
    </row>
    <row r="370" spans="11:35" s="1" customFormat="1" ht="24" customHeight="1">
      <c r="K370" s="146"/>
      <c r="M370" s="146"/>
      <c r="O370" s="146"/>
      <c r="Q370" s="144"/>
      <c r="R370" s="145"/>
      <c r="AG370" s="144"/>
      <c r="AI370" s="144"/>
    </row>
    <row r="371" spans="11:35" s="1" customFormat="1" ht="24" customHeight="1">
      <c r="K371" s="146"/>
      <c r="M371" s="146"/>
      <c r="O371" s="146"/>
      <c r="Q371" s="144"/>
      <c r="R371" s="145"/>
      <c r="AG371" s="144"/>
      <c r="AI371" s="144"/>
    </row>
    <row r="372" spans="11:35" s="1" customFormat="1" ht="24" customHeight="1">
      <c r="K372" s="146"/>
      <c r="M372" s="146"/>
      <c r="O372" s="146"/>
      <c r="Q372" s="144"/>
      <c r="R372" s="145"/>
      <c r="AG372" s="144"/>
      <c r="AI372" s="144"/>
    </row>
    <row r="373" spans="11:35" s="1" customFormat="1" ht="24" customHeight="1">
      <c r="K373" s="146"/>
      <c r="M373" s="146"/>
      <c r="O373" s="146"/>
      <c r="Q373" s="144"/>
      <c r="R373" s="145"/>
      <c r="AG373" s="144"/>
      <c r="AI373" s="144"/>
    </row>
    <row r="374" spans="11:35" s="1" customFormat="1" ht="24" customHeight="1">
      <c r="K374" s="146"/>
      <c r="M374" s="146"/>
      <c r="O374" s="146"/>
      <c r="Q374" s="144"/>
      <c r="R374" s="145"/>
      <c r="AG374" s="144"/>
      <c r="AI374" s="144"/>
    </row>
    <row r="375" spans="11:35" s="1" customFormat="1" ht="24" customHeight="1">
      <c r="K375" s="146"/>
      <c r="M375" s="146"/>
      <c r="O375" s="146"/>
      <c r="Q375" s="144"/>
      <c r="R375" s="145"/>
      <c r="AG375" s="144"/>
      <c r="AI375" s="144"/>
    </row>
    <row r="376" spans="11:35" s="1" customFormat="1" ht="24" customHeight="1">
      <c r="K376" s="146"/>
      <c r="M376" s="146"/>
      <c r="O376" s="146"/>
      <c r="Q376" s="144"/>
      <c r="R376" s="145"/>
      <c r="AG376" s="144"/>
      <c r="AI376" s="144"/>
    </row>
    <row r="377" spans="11:35" s="1" customFormat="1" ht="24" customHeight="1">
      <c r="K377" s="146"/>
      <c r="M377" s="146"/>
      <c r="O377" s="146"/>
      <c r="Q377" s="144"/>
      <c r="R377" s="145"/>
      <c r="AG377" s="144"/>
      <c r="AI377" s="144"/>
    </row>
    <row r="378" spans="11:35" s="1" customFormat="1" ht="24" customHeight="1">
      <c r="K378" s="146"/>
      <c r="M378" s="146"/>
      <c r="O378" s="146"/>
      <c r="Q378" s="144"/>
      <c r="R378" s="145"/>
      <c r="AG378" s="144"/>
      <c r="AI378" s="144"/>
    </row>
    <row r="379" spans="11:35" s="1" customFormat="1" ht="24" customHeight="1">
      <c r="K379" s="146"/>
      <c r="M379" s="146"/>
      <c r="O379" s="146"/>
      <c r="Q379" s="144"/>
      <c r="R379" s="145"/>
      <c r="AG379" s="144"/>
      <c r="AI379" s="144"/>
    </row>
    <row r="380" spans="11:35" s="1" customFormat="1" ht="24" customHeight="1">
      <c r="K380" s="146"/>
      <c r="M380" s="146"/>
      <c r="O380" s="146"/>
      <c r="Q380" s="144"/>
      <c r="R380" s="145"/>
      <c r="AG380" s="144"/>
      <c r="AI380" s="144"/>
    </row>
    <row r="381" spans="11:35" s="1" customFormat="1" ht="24" customHeight="1">
      <c r="K381" s="146"/>
      <c r="M381" s="146"/>
      <c r="O381" s="146"/>
      <c r="Q381" s="144"/>
      <c r="R381" s="145"/>
      <c r="AG381" s="144"/>
      <c r="AI381" s="144"/>
    </row>
    <row r="382" spans="11:35" s="1" customFormat="1" ht="24" customHeight="1">
      <c r="K382" s="146"/>
      <c r="M382" s="146"/>
      <c r="O382" s="146"/>
      <c r="Q382" s="144"/>
      <c r="R382" s="145"/>
      <c r="AG382" s="144"/>
      <c r="AI382" s="144"/>
    </row>
    <row r="383" spans="11:35" s="1" customFormat="1" ht="24" customHeight="1">
      <c r="K383" s="146"/>
      <c r="M383" s="146"/>
      <c r="O383" s="146"/>
      <c r="Q383" s="144"/>
      <c r="R383" s="145"/>
      <c r="AG383" s="144"/>
      <c r="AI383" s="144"/>
    </row>
    <row r="384" spans="11:35" s="1" customFormat="1" ht="24" customHeight="1">
      <c r="K384" s="146"/>
      <c r="M384" s="146"/>
      <c r="O384" s="146"/>
      <c r="Q384" s="144"/>
      <c r="R384" s="145"/>
      <c r="AG384" s="144"/>
      <c r="AI384" s="144"/>
    </row>
    <row r="385" spans="11:35" s="1" customFormat="1" ht="24" customHeight="1">
      <c r="K385" s="146"/>
      <c r="M385" s="146"/>
      <c r="O385" s="146"/>
      <c r="Q385" s="144"/>
      <c r="R385" s="145"/>
      <c r="AG385" s="144"/>
      <c r="AI385" s="144"/>
    </row>
    <row r="386" spans="11:35" s="1" customFormat="1" ht="24" customHeight="1">
      <c r="K386" s="146"/>
      <c r="M386" s="146"/>
      <c r="O386" s="146"/>
      <c r="Q386" s="144"/>
      <c r="R386" s="145"/>
      <c r="AG386" s="144"/>
      <c r="AI386" s="144"/>
    </row>
    <row r="387" spans="11:35" s="1" customFormat="1" ht="24" customHeight="1">
      <c r="K387" s="146"/>
      <c r="M387" s="146"/>
      <c r="O387" s="146"/>
      <c r="Q387" s="144"/>
      <c r="R387" s="145"/>
      <c r="AG387" s="144"/>
      <c r="AI387" s="144"/>
    </row>
    <row r="388" spans="11:35" s="1" customFormat="1" ht="24" customHeight="1">
      <c r="K388" s="146"/>
      <c r="M388" s="146"/>
      <c r="O388" s="146"/>
      <c r="Q388" s="144"/>
      <c r="R388" s="145"/>
      <c r="AG388" s="144"/>
      <c r="AI388" s="144"/>
    </row>
    <row r="389" spans="11:35" s="1" customFormat="1" ht="24" customHeight="1">
      <c r="K389" s="146"/>
      <c r="M389" s="146"/>
      <c r="O389" s="146"/>
      <c r="Q389" s="144"/>
      <c r="R389" s="145"/>
      <c r="AG389" s="144"/>
      <c r="AI389" s="144"/>
    </row>
    <row r="390" spans="11:35" s="1" customFormat="1" ht="24" customHeight="1">
      <c r="K390" s="146"/>
      <c r="M390" s="146"/>
      <c r="O390" s="146"/>
      <c r="Q390" s="144"/>
      <c r="R390" s="145"/>
      <c r="AG390" s="144"/>
      <c r="AI390" s="144"/>
    </row>
    <row r="391" spans="11:35" s="1" customFormat="1" ht="24" customHeight="1">
      <c r="K391" s="146"/>
      <c r="M391" s="146"/>
      <c r="O391" s="146"/>
      <c r="Q391" s="144"/>
      <c r="R391" s="145"/>
      <c r="AG391" s="144"/>
      <c r="AI391" s="144"/>
    </row>
    <row r="392" spans="11:35" s="1" customFormat="1" ht="24" customHeight="1">
      <c r="K392" s="146"/>
      <c r="M392" s="146"/>
      <c r="O392" s="146"/>
      <c r="Q392" s="144"/>
      <c r="R392" s="145"/>
      <c r="AG392" s="144"/>
      <c r="AI392" s="144"/>
    </row>
  </sheetData>
  <autoFilter ref="A17:AR141" xr:uid="{00000000-0009-0000-0000-000001000000}">
    <filterColumn colId="0">
      <filters>
        <filter val="Acompañamiento Institucional"/>
        <filter val="Actividad Física"/>
        <filter val="Apoyo Técnico, Científico y Psicosocial"/>
        <filter val="Asesoría para la construcción de escenarios deportivos"/>
        <filter val="Capacitación para organizaciones deportivas"/>
        <filter val="Contratación y Adquisiciones"/>
        <filter val="Deporte"/>
        <filter val="Evaluación y Control"/>
        <filter val="Gestión Administrativa de los Recursos"/>
        <filter val="Gestión de la Plataforma TIC"/>
        <filter val="Gestión del Talento Humano"/>
        <filter val="Gestión Documental"/>
        <filter val="Gestión Financiera"/>
        <filter val="Investigación"/>
        <filter val="Juegos Deportivos Institucionales"/>
        <filter val="Mejoramiento Continuo"/>
        <filter val="Planeación Organizacional"/>
        <filter val="Proceso Jurídico"/>
        <filter val="Recreación"/>
        <filter val="Servicio al Ciudadano"/>
      </filters>
    </filterColumn>
  </autoFilter>
  <mergeCells count="20">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 ref="W16:Y16"/>
    <mergeCell ref="AO16:AP16"/>
    <mergeCell ref="AG16:AH16"/>
    <mergeCell ref="AI16:AJ16"/>
    <mergeCell ref="A14:I15"/>
    <mergeCell ref="J14:O15"/>
  </mergeCells>
  <conditionalFormatting sqref="N105:N141">
    <cfRule type="containsText" dxfId="94" priority="245" operator="containsText" text="BAJO">
      <formula>NOT(ISERROR(SEARCH("BAJO",N105)))</formula>
    </cfRule>
    <cfRule type="containsText" dxfId="93" priority="246" operator="containsText" text="MODERADO">
      <formula>NOT(ISERROR(SEARCH("MODERADO",N105)))</formula>
    </cfRule>
    <cfRule type="containsText" dxfId="92" priority="247" operator="containsText" text="ALTO">
      <formula>NOT(ISERROR(SEARCH("ALTO",N105)))</formula>
    </cfRule>
    <cfRule type="containsText" dxfId="91" priority="248" operator="containsText" text="EXTREMO">
      <formula>NOT(ISERROR(SEARCH("EXTREMO",N105)))</formula>
    </cfRule>
  </conditionalFormatting>
  <conditionalFormatting sqref="AA105:AA1048576">
    <cfRule type="cellIs" dxfId="90" priority="249" operator="equal">
      <formula>"MUY ALTA"</formula>
    </cfRule>
    <cfRule type="cellIs" dxfId="89" priority="250" operator="equal">
      <formula>"ALTA"</formula>
    </cfRule>
    <cfRule type="cellIs" dxfId="88" priority="251" operator="equal">
      <formula>"MEDIA"</formula>
    </cfRule>
    <cfRule type="cellIs" dxfId="87" priority="252" operator="equal">
      <formula>"BAJA"</formula>
    </cfRule>
    <cfRule type="cellIs" dxfId="86" priority="253" operator="equal">
      <formula>"Muy Baja"</formula>
    </cfRule>
  </conditionalFormatting>
  <conditionalFormatting sqref="AE105:AE141">
    <cfRule type="containsText" dxfId="85" priority="254" operator="containsText" text="BAJO">
      <formula>NOT(ISERROR(SEARCH("BAJO",AE105)))</formula>
    </cfRule>
    <cfRule type="containsText" dxfId="84" priority="255" operator="containsText" text="MODERADO">
      <formula>NOT(ISERROR(SEARCH("MODERADO",AE105)))</formula>
    </cfRule>
    <cfRule type="containsText" dxfId="83" priority="256" operator="containsText" text="ALTO">
      <formula>NOT(ISERROR(SEARCH("ALTO",AE105)))</formula>
    </cfRule>
    <cfRule type="containsText" dxfId="82" priority="257" operator="containsText" text="EXTREMO">
      <formula>NOT(ISERROR(SEARCH("EXTREMO",AE105)))</formula>
    </cfRule>
  </conditionalFormatting>
  <conditionalFormatting sqref="AE20:AE21">
    <cfRule type="containsText" dxfId="81" priority="19" operator="containsText" text="BAJO">
      <formula>NOT(ISERROR(SEARCH("BAJO",AE20)))</formula>
    </cfRule>
    <cfRule type="containsText" dxfId="80" priority="20" operator="containsText" text="MODERADO">
      <formula>NOT(ISERROR(SEARCH("MODERADO",AE20)))</formula>
    </cfRule>
    <cfRule type="containsText" dxfId="79" priority="21" operator="containsText" text="ALTO">
      <formula>NOT(ISERROR(SEARCH("ALTO",AE20)))</formula>
    </cfRule>
    <cfRule type="containsText" dxfId="78" priority="22" operator="containsText" text="EXTREMO">
      <formula>NOT(ISERROR(SEARCH("EXTREMO",AE20)))</formula>
    </cfRule>
  </conditionalFormatting>
  <dataValidations count="11">
    <dataValidation type="list" allowBlank="1" showInputMessage="1" showErrorMessage="1" sqref="AS18" xr:uid="{00000000-0002-0000-0100-000000000000}">
      <formula1>"ACTIVO, INACTIVO"</formula1>
    </dataValidation>
    <dataValidation type="list" allowBlank="1" showInputMessage="1" showErrorMessage="1" sqref="A20:A21" xr:uid="{F43A9C4D-6823-49A4-BC5F-4052CE6B51B8}">
      <formula1>$B$47:$B$67</formula1>
    </dataValidation>
    <dataValidation type="list" allowBlank="1" showInputMessage="1" showErrorMessage="1" sqref="J20:J21" xr:uid="{588D036E-4429-4A63-BE3F-BE71681172DB}">
      <formula1>$B$5:$B$9</formula1>
    </dataValidation>
    <dataValidation type="list" allowBlank="1" showInputMessage="1" showErrorMessage="1" sqref="L20:L21 AC20:AC21" xr:uid="{0EAEB654-81F9-4E5D-9E79-F69194397B8E}">
      <formula1>$E$5:$E$9</formula1>
    </dataValidation>
    <dataValidation type="list" allowBlank="1" showInputMessage="1" showErrorMessage="1" sqref="H20:H21" xr:uid="{836647FF-F0D3-4E5D-B9D3-30AC2F325912}">
      <formula1>$Y$17:$Y$21</formula1>
    </dataValidation>
    <dataValidation type="list" allowBlank="1" showInputMessage="1" showErrorMessage="1" sqref="S20:S21" xr:uid="{66C2A64C-42C8-42CA-893E-D8D87F927A54}">
      <formula1>$Q$10:$Q$11</formula1>
    </dataValidation>
    <dataValidation type="list" allowBlank="1" showInputMessage="1" showErrorMessage="1" sqref="T20:T21" xr:uid="{54903B9E-A5FC-462F-B9EE-74BB69E79CC9}">
      <formula1>$Q$5:$Q$7</formula1>
    </dataValidation>
    <dataValidation type="list" allowBlank="1" showInputMessage="1" showErrorMessage="1" sqref="W20:W21" xr:uid="{DB4B60A4-4C6F-4849-ABCF-7727C19C941B}">
      <formula1>$T$5:$T$6</formula1>
    </dataValidation>
    <dataValidation type="list" allowBlank="1" showInputMessage="1" showErrorMessage="1" sqref="X20:X21" xr:uid="{994B52D7-E412-41F0-AAEA-20E1AE08BE7D}">
      <formula1>$U$5:$U$6</formula1>
    </dataValidation>
    <dataValidation type="list" allowBlank="1" showInputMessage="1" showErrorMessage="1" sqref="Y20:Y21" xr:uid="{16BC8B2C-EC71-464F-BD37-9AA7951B4D39}">
      <formula1>$V$5:$V$6</formula1>
    </dataValidation>
    <dataValidation type="list" allowBlank="1" showInputMessage="1" showErrorMessage="1" sqref="AF20:AF21" xr:uid="{835CE35B-2F5F-4BC8-8767-58CD40316DEE}">
      <formula1>$Y$5:$Y$7</formula1>
    </dataValidation>
  </dataValidations>
  <hyperlinks>
    <hyperlink ref="R43" display="https://indeportesantioquia.sharepoint.com/sites/SGC2/Documentos%20compartidos/Forms/AllItems.aspx?csf=1&amp;web=1&amp;e=WgutpI&amp;CID=fd9bfed0%2D27b1%2D46af%2Daf47%2Db565c20d65bb&amp;FolderCTID=0x012000C5E9938B695C614F81B31A90AFB16CA6&amp;id=%2Fsites%2FSGC2%2FDocumentos%20" xr:uid="{00000000-0004-0000-0100-000000000000}"/>
    <hyperlink ref="R44" r:id="rId1" xr:uid="{00000000-0004-0000-0100-000001000000}"/>
    <hyperlink ref="R45" r:id="rId2" display="https://indeportesantioquia.sharepoint.com/:f:/r/sites/SGC2/Documentos compartidos/3.1 Evidencias deRriegos/Servicio al Ciudadano/Evidencias Riesgos 2025/Riesgos de Gesti%C3%B3n 2025/SC-RG2?csf=1&amp;web=1&amp;e=pJxHA4" xr:uid="{00000000-0004-0000-0100-000002000000}"/>
    <hyperlink ref="R89" r:id="rId3" display="https://indeportesantioquia.sharepoint.com/:f:/r/sites/SGC2/Documentos compartidos/3.1 Evidencias deRriegos/Gesti%C3%B3n financiera/Evidencia de Riesgos 2025/Riesgos de Gesti%C3%B3n y Fiscal 2025/Riesgos Gesti%C3%B3n/RG1?csf=1&amp;web=1&amp;e=X6AWbK" xr:uid="{00000000-0004-0000-0100-000003000000}"/>
    <hyperlink ref="R90" r:id="rId4" display="https://indeportesantioquia.sharepoint.com/:f:/r/sites/SGC2/Documentos compartidos/3.1 Evidencias deRriegos/Gesti%C3%B3n financiera/Evidencia de Riesgos 2025/Riesgos de Gesti%C3%B3n y Fiscal 2025/Riesgos Gesti%C3%B3n/RG2?csf=1&amp;web=1&amp;e=IiCJml" xr:uid="{00000000-0004-0000-0100-000004000000}"/>
    <hyperlink ref="R95" r:id="rId5" display="https://indeportesantioquia.sharepoint.com/:f:/r/sites/SGC2/Documentos compartidos/3.1 Evidencias deRriegos/Gesti%C3%B3n financiera/Evidencia de Riesgos 2025/Riesgos de Gesti%C3%B3n y Fiscal 2025/Riesgos Gesti%C3%B3n/RG5?csf=1&amp;web=1&amp;e=gn7u1y" xr:uid="{00000000-0004-0000-0100-000005000000}"/>
    <hyperlink ref="R94" r:id="rId6" display="https://indeportesantioquia.sharepoint.com/:f:/r/sites/SGC2/Documentos compartidos/3.1 Evidencias deRriegos/Gesti%C3%B3n financiera/Evidencia de Riesgos 2025/Riesgos de Gesti%C3%B3n y Fiscal 2025/Riesgos Gesti%C3%B3n/RG4?csf=1&amp;web=1&amp;e=ohgIqE" xr:uid="{00000000-0004-0000-0100-000006000000}"/>
    <hyperlink ref="R46" r:id="rId7" display="https://indeportesantioquia.sharepoint.com/:f:/r/sites/SGC2/Documentos compartidos/3.1 Evidencias deRriegos/Servicio al Ciudadano/Evidencias Riesgos 2025/Riesgos de Gesti%C3%B3n 2025/SC-RG2?csf=1&amp;web=1&amp;e=pJxHA4" xr:uid="{00000000-0004-0000-0100-000007000000}"/>
  </hyperlinks>
  <pageMargins left="0.7" right="0.7" top="0.75" bottom="0.75" header="0.3" footer="0.3"/>
  <pageSetup scale="10" orientation="portrait" r:id="rId8"/>
  <colBreaks count="1" manualBreakCount="1">
    <brk id="37" max="1048575" man="1"/>
  </colBreaks>
  <drawing r:id="rId9"/>
  <legacyDrawing r:id="rId10"/>
  <oleObjects>
    <mc:AlternateContent xmlns:mc="http://schemas.openxmlformats.org/markup-compatibility/2006">
      <mc:Choice Requires="x14">
        <oleObject progId="PBrush" shapeId="5121" r:id="rId11">
          <objectPr defaultSize="0" autoPict="0" r:id="rId12">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1"/>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1000000}">
          <x14:formula1>
            <xm:f>'Fórmulas '!$B$5:$B$9</xm:f>
          </x14:formula1>
          <xm:sqref>J105:J141</xm:sqref>
        </x14:dataValidation>
        <x14:dataValidation type="list" allowBlank="1" showInputMessage="1" showErrorMessage="1" xr:uid="{00000000-0002-0000-0100-000002000000}">
          <x14:formula1>
            <xm:f>'Fórmulas '!$E$5:$E$9</xm:f>
          </x14:formula1>
          <xm:sqref>L105:L141 AC105:AC1048576</xm:sqref>
        </x14:dataValidation>
        <x14:dataValidation type="list" allowBlank="1" showInputMessage="1" showErrorMessage="1" xr:uid="{00000000-0002-0000-0100-000003000000}">
          <x14:formula1>
            <xm:f>'Fórmulas '!$Q$10:$Q$11</xm:f>
          </x14:formula1>
          <xm:sqref>S105:S1048576</xm:sqref>
        </x14:dataValidation>
        <x14:dataValidation type="list" allowBlank="1" showInputMessage="1" showErrorMessage="1" xr:uid="{00000000-0002-0000-0100-000004000000}">
          <x14:formula1>
            <xm:f>'Fórmulas '!$Q$5:$Q$7</xm:f>
          </x14:formula1>
          <xm:sqref>T105:T141</xm:sqref>
        </x14:dataValidation>
        <x14:dataValidation type="list" allowBlank="1" showInputMessage="1" showErrorMessage="1" xr:uid="{00000000-0002-0000-0100-000005000000}">
          <x14:formula1>
            <xm:f>'Fórmulas '!$T$5:$T$6</xm:f>
          </x14:formula1>
          <xm:sqref>W105:W1048576</xm:sqref>
        </x14:dataValidation>
        <x14:dataValidation type="list" allowBlank="1" showInputMessage="1" showErrorMessage="1" xr:uid="{00000000-0002-0000-0100-000006000000}">
          <x14:formula1>
            <xm:f>'Fórmulas '!$U$5:$U$6</xm:f>
          </x14:formula1>
          <xm:sqref>X105:X1048576</xm:sqref>
        </x14:dataValidation>
        <x14:dataValidation type="list" allowBlank="1" showInputMessage="1" showErrorMessage="1" xr:uid="{00000000-0002-0000-0100-000007000000}">
          <x14:formula1>
            <xm:f>'Fórmulas '!$V$5:$V$6</xm:f>
          </x14:formula1>
          <xm:sqref>Y105:Y1048576</xm:sqref>
        </x14:dataValidation>
        <x14:dataValidation type="list" allowBlank="1" showInputMessage="1" showErrorMessage="1" xr:uid="{00000000-0002-0000-0100-000008000000}">
          <x14:formula1>
            <xm:f>'Fórmulas '!$Y$5:$Y$7</xm:f>
          </x14:formula1>
          <xm:sqref>AF105:AF1048576</xm:sqref>
        </x14:dataValidation>
        <x14:dataValidation type="list" allowBlank="1" showInputMessage="1" showErrorMessage="1" xr:uid="{00000000-0002-0000-0100-000009000000}">
          <x14:formula1>
            <xm:f>'Fórmulas '!$B$47:$B$67</xm:f>
          </x14:formula1>
          <xm:sqref>B142:B1048576 A105:A1048576</xm:sqref>
        </x14:dataValidation>
        <x14:dataValidation type="list" allowBlank="1" showInputMessage="1" showErrorMessage="1" xr:uid="{00000000-0002-0000-0100-00000A000000}">
          <x14:formula1>
            <xm:f>'Fórmulas '!$AA$5:$AA$7</xm:f>
          </x14:formula1>
          <xm:sqref>AO88:AO102 AO77:AO80 AO84:AO86 AO111:AO136 AO142:AO1048576 AI69:AI81 AG105:AG1048576 AO18:AO61 AQ18:AQ1048576 AK18:AK1048576 AM18:AM1048576 AI18:AI65 AI83:AI1048576</xm:sqref>
        </x14:dataValidation>
        <x14:dataValidation type="list" allowBlank="1" showInputMessage="1" showErrorMessage="1" xr:uid="{00000000-0002-0000-0100-00000B000000}">
          <x14:formula1>
            <xm:f>'Fórmulas '!$Y$17:$Y$21</xm:f>
          </x14:formula1>
          <xm:sqref>H105:H1048576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filterMode="1">
    <pageSetUpPr fitToPage="1"/>
  </sheetPr>
  <dimension ref="A1:DS44"/>
  <sheetViews>
    <sheetView showGridLines="0" topLeftCell="BP8" zoomScale="70" zoomScaleNormal="70" workbookViewId="0">
      <pane ySplit="4" topLeftCell="A18" activePane="bottomLeft" state="frozen"/>
      <selection pane="bottomLeft" activeCell="BR16" sqref="BR16:BR18"/>
      <selection activeCell="AG8" sqref="AG8"/>
    </sheetView>
  </sheetViews>
  <sheetFormatPr defaultColWidth="11.5703125" defaultRowHeight="1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589"/>
      <c r="B2" s="590"/>
      <c r="C2" s="591"/>
      <c r="D2" s="562" t="s">
        <v>0</v>
      </c>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4"/>
      <c r="BP2" s="628" t="s">
        <v>479</v>
      </c>
      <c r="BQ2" s="625" t="s">
        <v>1184</v>
      </c>
    </row>
    <row r="3" spans="1:70" ht="14.45" customHeight="1">
      <c r="A3" s="592"/>
      <c r="B3" s="593"/>
      <c r="C3" s="594"/>
      <c r="D3" s="565"/>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7"/>
      <c r="BP3" s="629"/>
      <c r="BQ3" s="626"/>
    </row>
    <row r="4" spans="1:70" ht="14.45" customHeight="1">
      <c r="A4" s="592"/>
      <c r="B4" s="593"/>
      <c r="C4" s="594"/>
      <c r="D4" s="565"/>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7"/>
      <c r="BP4" s="629"/>
      <c r="BQ4" s="626"/>
    </row>
    <row r="5" spans="1:70" ht="28.15" customHeight="1">
      <c r="A5" s="595"/>
      <c r="B5" s="596"/>
      <c r="C5" s="597"/>
      <c r="D5" s="568"/>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70"/>
      <c r="BP5" s="630"/>
      <c r="BQ5" s="627"/>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634" t="s">
        <v>1</v>
      </c>
      <c r="B8" s="634"/>
      <c r="C8" s="634"/>
      <c r="D8" s="634"/>
      <c r="E8" s="634"/>
      <c r="F8" s="634"/>
      <c r="G8" s="634"/>
      <c r="H8" s="634"/>
      <c r="I8" s="634"/>
      <c r="J8" s="634"/>
      <c r="K8" s="634"/>
      <c r="L8" s="635" t="s">
        <v>2</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8"/>
      <c r="AL8" s="638"/>
      <c r="AM8" s="638"/>
      <c r="AN8" s="638"/>
      <c r="AO8" s="638"/>
      <c r="AP8" s="638"/>
      <c r="AQ8" s="638"/>
      <c r="AR8" s="638"/>
      <c r="AS8" s="638"/>
      <c r="AT8" s="638"/>
      <c r="AU8" s="638"/>
      <c r="AV8" s="638"/>
      <c r="AW8" s="638"/>
      <c r="AX8" s="638"/>
      <c r="AY8" s="638"/>
      <c r="AZ8" s="638"/>
      <c r="BA8" s="638"/>
      <c r="BB8" s="638"/>
      <c r="BC8" s="638"/>
      <c r="BD8" s="638"/>
      <c r="BE8" s="638"/>
      <c r="BF8" s="152"/>
      <c r="BG8" s="152"/>
      <c r="BH8" s="152"/>
      <c r="BI8" s="152"/>
      <c r="BJ8" s="623" t="s">
        <v>1185</v>
      </c>
      <c r="BK8" s="623"/>
      <c r="BL8" s="623"/>
      <c r="BM8" s="623"/>
      <c r="BN8" s="166"/>
      <c r="BO8" s="166"/>
      <c r="BP8" s="636" t="s">
        <v>1186</v>
      </c>
      <c r="BQ8" s="636"/>
      <c r="BR8" s="620" t="s">
        <v>1187</v>
      </c>
    </row>
    <row r="9" spans="1:70" ht="14.45" customHeight="1">
      <c r="A9" s="634"/>
      <c r="B9" s="634"/>
      <c r="C9" s="634"/>
      <c r="D9" s="634"/>
      <c r="E9" s="634"/>
      <c r="F9" s="634"/>
      <c r="G9" s="634"/>
      <c r="H9" s="634"/>
      <c r="I9" s="634"/>
      <c r="J9" s="634"/>
      <c r="K9" s="634"/>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7"/>
      <c r="AL9" s="637"/>
      <c r="AM9" s="637"/>
      <c r="AN9" s="637"/>
      <c r="AO9" s="637"/>
      <c r="AP9" s="638" t="s">
        <v>4</v>
      </c>
      <c r="AQ9" s="638"/>
      <c r="AR9" s="638"/>
      <c r="AS9" s="638"/>
      <c r="AT9" s="638"/>
      <c r="AU9" s="638"/>
      <c r="AV9" s="638"/>
      <c r="AW9" s="638"/>
      <c r="AX9" s="638"/>
      <c r="AY9" s="34"/>
      <c r="AZ9" s="34"/>
      <c r="BA9" s="34"/>
      <c r="BB9" s="34"/>
      <c r="BC9" s="34"/>
      <c r="BD9" s="34"/>
      <c r="BE9" s="34"/>
      <c r="BF9" s="34"/>
      <c r="BG9" s="34"/>
      <c r="BH9" s="34"/>
      <c r="BI9" s="34"/>
      <c r="BJ9" s="4" t="s">
        <v>1188</v>
      </c>
      <c r="BK9" s="4"/>
      <c r="BL9" s="621" t="s">
        <v>1189</v>
      </c>
      <c r="BM9" s="621"/>
      <c r="BN9" s="621" t="s">
        <v>1190</v>
      </c>
      <c r="BO9" s="621"/>
      <c r="BP9" s="636"/>
      <c r="BQ9" s="636"/>
      <c r="BR9" s="620"/>
    </row>
    <row r="10" spans="1:70" ht="14.45" customHeight="1">
      <c r="A10" s="634"/>
      <c r="B10" s="634"/>
      <c r="C10" s="634"/>
      <c r="D10" s="634"/>
      <c r="E10" s="634"/>
      <c r="F10" s="634"/>
      <c r="G10" s="634"/>
      <c r="H10" s="634"/>
      <c r="I10" s="634"/>
      <c r="J10" s="634"/>
      <c r="K10" s="634"/>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7"/>
      <c r="AL10" s="637"/>
      <c r="AM10" s="637"/>
      <c r="AN10" s="637"/>
      <c r="AO10" s="637"/>
      <c r="AP10" s="639" t="s">
        <v>4</v>
      </c>
      <c r="AQ10" s="639"/>
      <c r="AR10" s="639"/>
      <c r="AS10" s="639"/>
      <c r="AT10" s="639"/>
      <c r="AU10" s="639"/>
      <c r="AV10" s="639"/>
      <c r="AW10" s="640" t="s">
        <v>11</v>
      </c>
      <c r="AX10" s="640"/>
      <c r="AY10" s="641" t="s">
        <v>12</v>
      </c>
      <c r="AZ10" s="151"/>
      <c r="BA10" s="641" t="s">
        <v>13</v>
      </c>
      <c r="BB10" s="641" t="s">
        <v>14</v>
      </c>
      <c r="BC10" s="641" t="s">
        <v>15</v>
      </c>
      <c r="BD10" s="641" t="s">
        <v>16</v>
      </c>
      <c r="BE10" s="641" t="s">
        <v>17</v>
      </c>
      <c r="BF10" s="641" t="s">
        <v>18</v>
      </c>
      <c r="BG10" s="641" t="s">
        <v>19</v>
      </c>
      <c r="BH10" s="641" t="s">
        <v>20</v>
      </c>
      <c r="BI10" s="641" t="s">
        <v>21</v>
      </c>
      <c r="BJ10" s="631" t="s">
        <v>1191</v>
      </c>
      <c r="BK10" s="631" t="s">
        <v>1192</v>
      </c>
      <c r="BL10" s="622" t="s">
        <v>1193</v>
      </c>
      <c r="BM10" s="622" t="s">
        <v>1192</v>
      </c>
      <c r="BN10" s="624" t="s">
        <v>1194</v>
      </c>
      <c r="BO10" s="624" t="s">
        <v>1192</v>
      </c>
      <c r="BP10" s="633" t="s">
        <v>1195</v>
      </c>
      <c r="BQ10" s="633" t="s">
        <v>1196</v>
      </c>
      <c r="BR10" s="620"/>
    </row>
    <row r="11" spans="1:70" ht="135" customHeight="1">
      <c r="A11" s="5" t="s">
        <v>22</v>
      </c>
      <c r="B11" s="5" t="s">
        <v>24</v>
      </c>
      <c r="C11" s="5" t="s">
        <v>25</v>
      </c>
      <c r="D11" s="5" t="s">
        <v>26</v>
      </c>
      <c r="E11" s="5" t="s">
        <v>27</v>
      </c>
      <c r="F11" s="5" t="s">
        <v>28</v>
      </c>
      <c r="G11" s="5" t="s">
        <v>29</v>
      </c>
      <c r="H11" s="5" t="s">
        <v>30</v>
      </c>
      <c r="I11" s="5" t="s">
        <v>31</v>
      </c>
      <c r="J11" s="5" t="s">
        <v>32</v>
      </c>
      <c r="K11" s="5" t="s">
        <v>33</v>
      </c>
      <c r="L11" s="6" t="s">
        <v>34</v>
      </c>
      <c r="M11" s="6" t="s">
        <v>35</v>
      </c>
      <c r="N11" s="6" t="s">
        <v>36</v>
      </c>
      <c r="O11" s="6" t="s">
        <v>37</v>
      </c>
      <c r="P11" s="6" t="s">
        <v>38</v>
      </c>
      <c r="Q11" s="6" t="s">
        <v>39</v>
      </c>
      <c r="R11" s="6" t="s">
        <v>40</v>
      </c>
      <c r="S11" s="6" t="s">
        <v>41</v>
      </c>
      <c r="T11" s="6" t="s">
        <v>42</v>
      </c>
      <c r="U11" s="6" t="s">
        <v>43</v>
      </c>
      <c r="V11" s="6" t="s">
        <v>44</v>
      </c>
      <c r="W11" s="6" t="s">
        <v>45</v>
      </c>
      <c r="X11" s="6" t="s">
        <v>46</v>
      </c>
      <c r="Y11" s="6" t="s">
        <v>47</v>
      </c>
      <c r="Z11" s="6" t="s">
        <v>48</v>
      </c>
      <c r="AA11" s="6" t="s">
        <v>49</v>
      </c>
      <c r="AB11" s="6" t="s">
        <v>50</v>
      </c>
      <c r="AC11" s="6" t="s">
        <v>51</v>
      </c>
      <c r="AD11" s="6" t="s">
        <v>52</v>
      </c>
      <c r="AE11" s="7" t="s">
        <v>53</v>
      </c>
      <c r="AF11" s="7" t="s">
        <v>54</v>
      </c>
      <c r="AG11" s="7" t="s">
        <v>13</v>
      </c>
      <c r="AH11" s="7" t="s">
        <v>491</v>
      </c>
      <c r="AI11" s="7" t="s">
        <v>15</v>
      </c>
      <c r="AJ11" s="8" t="s">
        <v>56</v>
      </c>
      <c r="AK11" s="151" t="s">
        <v>1197</v>
      </c>
      <c r="AL11" s="151" t="s">
        <v>58</v>
      </c>
      <c r="AM11" s="151" t="s">
        <v>59</v>
      </c>
      <c r="AN11" s="151" t="s">
        <v>60</v>
      </c>
      <c r="AO11" s="151" t="s">
        <v>61</v>
      </c>
      <c r="AP11" s="151" t="s">
        <v>62</v>
      </c>
      <c r="AQ11" s="151" t="s">
        <v>63</v>
      </c>
      <c r="AR11" s="151" t="s">
        <v>64</v>
      </c>
      <c r="AS11" s="151" t="s">
        <v>65</v>
      </c>
      <c r="AT11" s="151" t="s">
        <v>66</v>
      </c>
      <c r="AU11" s="151" t="s">
        <v>67</v>
      </c>
      <c r="AV11" s="151" t="s">
        <v>68</v>
      </c>
      <c r="AW11" s="640"/>
      <c r="AX11" s="640"/>
      <c r="AY11" s="641"/>
      <c r="AZ11" s="151" t="s">
        <v>69</v>
      </c>
      <c r="BA11" s="641"/>
      <c r="BB11" s="641"/>
      <c r="BC11" s="641"/>
      <c r="BD11" s="641"/>
      <c r="BE11" s="641"/>
      <c r="BF11" s="641"/>
      <c r="BG11" s="641"/>
      <c r="BH11" s="641"/>
      <c r="BI11" s="641"/>
      <c r="BJ11" s="632"/>
      <c r="BK11" s="632"/>
      <c r="BL11" s="622"/>
      <c r="BM11" s="622"/>
      <c r="BN11" s="624"/>
      <c r="BO11" s="624"/>
      <c r="BP11" s="633"/>
      <c r="BQ11" s="633"/>
      <c r="BR11" s="620"/>
    </row>
    <row r="12" spans="1:70" s="59" customFormat="1" ht="286.89999999999998" hidden="1" customHeight="1">
      <c r="A12" s="50" t="s">
        <v>78</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1198</v>
      </c>
      <c r="E12" s="56" t="s">
        <v>97</v>
      </c>
      <c r="F12" s="56" t="s">
        <v>97</v>
      </c>
      <c r="G12" s="56" t="s">
        <v>97</v>
      </c>
      <c r="H12" s="56" t="s">
        <v>97</v>
      </c>
      <c r="I12" s="56" t="s">
        <v>84</v>
      </c>
      <c r="J12" s="58" t="s">
        <v>1199</v>
      </c>
      <c r="K12" s="58" t="s">
        <v>230</v>
      </c>
      <c r="L12" s="56" t="s">
        <v>97</v>
      </c>
      <c r="M12" s="56" t="s">
        <v>96</v>
      </c>
      <c r="N12" s="150" t="s">
        <v>97</v>
      </c>
      <c r="O12" s="56" t="s">
        <v>97</v>
      </c>
      <c r="P12" s="56" t="s">
        <v>97</v>
      </c>
      <c r="Q12" s="56" t="s">
        <v>96</v>
      </c>
      <c r="R12" s="56" t="s">
        <v>96</v>
      </c>
      <c r="S12" s="56" t="s">
        <v>96</v>
      </c>
      <c r="T12" s="56" t="s">
        <v>96</v>
      </c>
      <c r="U12" s="56" t="s">
        <v>97</v>
      </c>
      <c r="V12" s="56" t="s">
        <v>97</v>
      </c>
      <c r="W12" s="56" t="s">
        <v>97</v>
      </c>
      <c r="X12" s="56" t="s">
        <v>96</v>
      </c>
      <c r="Y12" s="56" t="s">
        <v>96</v>
      </c>
      <c r="Z12" s="56" t="s">
        <v>97</v>
      </c>
      <c r="AA12" s="56" t="s">
        <v>96</v>
      </c>
      <c r="AB12" s="56" t="s">
        <v>97</v>
      </c>
      <c r="AC12" s="56" t="s">
        <v>96</v>
      </c>
      <c r="AD12" s="56" t="s">
        <v>96</v>
      </c>
      <c r="AE12" s="56">
        <f>+COUNTIF(L12:AD12,"SI")</f>
        <v>9</v>
      </c>
      <c r="AF12" s="56" t="s">
        <v>88</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1200</v>
      </c>
      <c r="AL12" s="58" t="s">
        <v>1201</v>
      </c>
      <c r="AM12" s="58" t="s">
        <v>1202</v>
      </c>
      <c r="AN12" s="60" t="s">
        <v>94</v>
      </c>
      <c r="AO12" s="60" t="s">
        <v>95</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1203</v>
      </c>
      <c r="BF12" s="56" t="s">
        <v>99</v>
      </c>
      <c r="BG12" s="56" t="s">
        <v>922</v>
      </c>
      <c r="BH12" s="58" t="s">
        <v>1204</v>
      </c>
      <c r="BI12" s="58" t="s">
        <v>1205</v>
      </c>
      <c r="BJ12" s="58" t="s">
        <v>1206</v>
      </c>
      <c r="BK12" s="58" t="s">
        <v>1207</v>
      </c>
      <c r="BL12" s="58" t="s">
        <v>1208</v>
      </c>
      <c r="BM12" s="58" t="s">
        <v>924</v>
      </c>
      <c r="BN12" s="58"/>
      <c r="BO12" s="58"/>
      <c r="BP12" s="58" t="s">
        <v>1209</v>
      </c>
      <c r="BQ12" s="58" t="s">
        <v>1210</v>
      </c>
      <c r="BR12" s="58" t="s">
        <v>1211</v>
      </c>
    </row>
    <row r="13" spans="1:70" ht="284.45" hidden="1" customHeight="1">
      <c r="A13" s="50" t="s">
        <v>465</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1212</v>
      </c>
      <c r="E13" s="10" t="s">
        <v>97</v>
      </c>
      <c r="F13" s="56" t="s">
        <v>97</v>
      </c>
      <c r="G13" s="10" t="s">
        <v>97</v>
      </c>
      <c r="H13" s="10" t="s">
        <v>97</v>
      </c>
      <c r="I13" s="10" t="s">
        <v>84</v>
      </c>
      <c r="J13" s="58" t="s">
        <v>1213</v>
      </c>
      <c r="K13" s="58" t="s">
        <v>470</v>
      </c>
      <c r="L13" s="10" t="s">
        <v>97</v>
      </c>
      <c r="M13" s="10" t="s">
        <v>97</v>
      </c>
      <c r="N13" s="10" t="s">
        <v>97</v>
      </c>
      <c r="O13" s="10" t="s">
        <v>96</v>
      </c>
      <c r="P13" s="10" t="s">
        <v>96</v>
      </c>
      <c r="Q13" s="10" t="s">
        <v>96</v>
      </c>
      <c r="R13" s="10" t="s">
        <v>97</v>
      </c>
      <c r="S13" s="10" t="s">
        <v>96</v>
      </c>
      <c r="T13" s="10" t="s">
        <v>96</v>
      </c>
      <c r="U13" s="10" t="s">
        <v>96</v>
      </c>
      <c r="V13" s="10" t="s">
        <v>96</v>
      </c>
      <c r="W13" s="10" t="s">
        <v>97</v>
      </c>
      <c r="X13" s="10" t="s">
        <v>96</v>
      </c>
      <c r="Y13" s="10" t="s">
        <v>96</v>
      </c>
      <c r="Z13" s="10" t="s">
        <v>147</v>
      </c>
      <c r="AA13" s="10" t="s">
        <v>96</v>
      </c>
      <c r="AB13" s="10" t="s">
        <v>96</v>
      </c>
      <c r="AC13" s="10" t="s">
        <v>96</v>
      </c>
      <c r="AD13" s="10" t="s">
        <v>96</v>
      </c>
      <c r="AE13" s="56">
        <f t="shared" ref="AE13:AE44" si="1">+COUNTIF(L13:AD13,"SI")</f>
        <v>5</v>
      </c>
      <c r="AF13" s="10" t="s">
        <v>113</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1214</v>
      </c>
      <c r="AL13" s="108" t="s">
        <v>1215</v>
      </c>
      <c r="AM13" s="10" t="s">
        <v>1216</v>
      </c>
      <c r="AN13" s="108" t="s">
        <v>94</v>
      </c>
      <c r="AO13" s="60" t="s">
        <v>95</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1217</v>
      </c>
      <c r="BG13" s="10" t="s">
        <v>234</v>
      </c>
      <c r="BH13" s="58" t="s">
        <v>474</v>
      </c>
      <c r="BI13" s="10" t="s">
        <v>475</v>
      </c>
      <c r="BJ13" s="153" t="s">
        <v>1218</v>
      </c>
      <c r="BK13" s="58"/>
      <c r="BL13" s="51" t="s">
        <v>1219</v>
      </c>
      <c r="BM13" s="58" t="s">
        <v>1207</v>
      </c>
      <c r="BN13" s="11"/>
      <c r="BO13" s="11"/>
      <c r="BP13" s="51" t="s">
        <v>1220</v>
      </c>
      <c r="BQ13" s="154" t="s">
        <v>1221</v>
      </c>
      <c r="BR13" s="22" t="s">
        <v>1222</v>
      </c>
    </row>
    <row r="14" spans="1:70" ht="151.9" hidden="1" customHeight="1">
      <c r="A14" s="50" t="s">
        <v>123</v>
      </c>
      <c r="B14" s="58" t="str">
        <f>VLOOKUP(A14,'Fórmulas '!$B$47:$C$66,2,FALSE)</f>
        <v>Fortalecer la imagen institucional de Indeportes Antioquia, como referente social del deporte en el departamento.</v>
      </c>
      <c r="C14" s="50" t="str">
        <f>VLOOKUP(A14,'Fórmulas '!$F$47:$G$66,2,FALSE)</f>
        <v>Jefe Oficina de Comunicaciones</v>
      </c>
      <c r="D14" s="90" t="s">
        <v>1223</v>
      </c>
      <c r="E14" s="50" t="s">
        <v>97</v>
      </c>
      <c r="F14" s="50" t="s">
        <v>97</v>
      </c>
      <c r="G14" s="50" t="s">
        <v>97</v>
      </c>
      <c r="H14" s="50" t="s">
        <v>97</v>
      </c>
      <c r="I14" s="50" t="s">
        <v>84</v>
      </c>
      <c r="J14" s="103" t="s">
        <v>1224</v>
      </c>
      <c r="K14" s="102" t="s">
        <v>130</v>
      </c>
      <c r="L14" s="60" t="s">
        <v>97</v>
      </c>
      <c r="M14" s="60" t="s">
        <v>96</v>
      </c>
      <c r="N14" s="60" t="s">
        <v>96</v>
      </c>
      <c r="O14" s="60" t="s">
        <v>96</v>
      </c>
      <c r="P14" s="60" t="s">
        <v>97</v>
      </c>
      <c r="Q14" s="101" t="s">
        <v>97</v>
      </c>
      <c r="R14" s="60" t="s">
        <v>96</v>
      </c>
      <c r="S14" s="60" t="s">
        <v>96</v>
      </c>
      <c r="T14" s="101" t="s">
        <v>97</v>
      </c>
      <c r="U14" s="60" t="s">
        <v>97</v>
      </c>
      <c r="V14" s="60" t="s">
        <v>97</v>
      </c>
      <c r="W14" s="60" t="s">
        <v>97</v>
      </c>
      <c r="X14" s="101" t="s">
        <v>97</v>
      </c>
      <c r="Y14" s="60" t="s">
        <v>97</v>
      </c>
      <c r="Z14" s="60" t="s">
        <v>97</v>
      </c>
      <c r="AA14" s="60" t="s">
        <v>96</v>
      </c>
      <c r="AB14" s="60" t="s">
        <v>97</v>
      </c>
      <c r="AC14" s="60" t="s">
        <v>97</v>
      </c>
      <c r="AD14" s="60" t="s">
        <v>96</v>
      </c>
      <c r="AE14" s="56">
        <f t="shared" si="1"/>
        <v>12</v>
      </c>
      <c r="AF14" s="106" t="s">
        <v>153</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1225</v>
      </c>
      <c r="AL14" s="108" t="s">
        <v>1226</v>
      </c>
      <c r="AM14" s="60" t="s">
        <v>1227</v>
      </c>
      <c r="AN14" s="107" t="s">
        <v>94</v>
      </c>
      <c r="AO14" s="60" t="s">
        <v>328</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99</v>
      </c>
      <c r="BG14" s="66" t="s">
        <v>137</v>
      </c>
      <c r="BH14" s="58" t="s">
        <v>1228</v>
      </c>
      <c r="BI14" s="60" t="s">
        <v>139</v>
      </c>
      <c r="BJ14" s="66" t="s">
        <v>1229</v>
      </c>
      <c r="BK14" s="58" t="s">
        <v>1207</v>
      </c>
      <c r="BL14" s="155"/>
      <c r="BM14" s="155"/>
      <c r="BN14" s="156"/>
      <c r="BO14" s="155"/>
      <c r="BP14" s="157"/>
      <c r="BQ14" s="158" t="s">
        <v>1230</v>
      </c>
      <c r="BR14" s="159"/>
    </row>
    <row r="15" spans="1:70" ht="390" hidden="1">
      <c r="A15" s="50" t="s">
        <v>1231</v>
      </c>
      <c r="B15" s="58" t="e">
        <f>VLOOKUP(A15,'Fórmulas '!$B$47:$C$66,2,FALSE)</f>
        <v>#N/A</v>
      </c>
      <c r="C15" s="50" t="e">
        <f>VLOOKUP(A15,'Fórmulas '!$F$47:$G$66,2,FALSE)</f>
        <v>#N/A</v>
      </c>
      <c r="D15" s="71" t="s">
        <v>1232</v>
      </c>
      <c r="E15" s="67" t="s">
        <v>83</v>
      </c>
      <c r="F15" s="67" t="s">
        <v>83</v>
      </c>
      <c r="G15" s="69" t="s">
        <v>83</v>
      </c>
      <c r="H15" s="69" t="s">
        <v>83</v>
      </c>
      <c r="I15" s="69" t="s">
        <v>84</v>
      </c>
      <c r="J15" s="72" t="s">
        <v>1233</v>
      </c>
      <c r="K15" s="73" t="s">
        <v>1234</v>
      </c>
      <c r="L15" s="67" t="s">
        <v>83</v>
      </c>
      <c r="M15" s="67" t="s">
        <v>83</v>
      </c>
      <c r="N15" s="67" t="s">
        <v>83</v>
      </c>
      <c r="O15" s="67" t="s">
        <v>83</v>
      </c>
      <c r="P15" s="67" t="s">
        <v>83</v>
      </c>
      <c r="Q15" s="67" t="s">
        <v>87</v>
      </c>
      <c r="R15" s="67" t="s">
        <v>83</v>
      </c>
      <c r="S15" s="67" t="s">
        <v>87</v>
      </c>
      <c r="T15" s="67" t="s">
        <v>87</v>
      </c>
      <c r="U15" s="67" t="s">
        <v>83</v>
      </c>
      <c r="V15" s="67" t="s">
        <v>83</v>
      </c>
      <c r="W15" s="67" t="s">
        <v>83</v>
      </c>
      <c r="X15" s="67" t="s">
        <v>83</v>
      </c>
      <c r="Y15" s="67" t="s">
        <v>83</v>
      </c>
      <c r="Z15" s="67" t="s">
        <v>83</v>
      </c>
      <c r="AA15" s="67" t="s">
        <v>87</v>
      </c>
      <c r="AB15" s="67" t="s">
        <v>83</v>
      </c>
      <c r="AC15" s="67" t="s">
        <v>83</v>
      </c>
      <c r="AD15" s="67" t="s">
        <v>87</v>
      </c>
      <c r="AE15" s="56">
        <f t="shared" si="1"/>
        <v>14</v>
      </c>
      <c r="AF15" s="67" t="s">
        <v>148</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1235</v>
      </c>
      <c r="AL15" s="72" t="s">
        <v>1236</v>
      </c>
      <c r="AM15" s="72" t="s">
        <v>1237</v>
      </c>
      <c r="AN15" s="67" t="s">
        <v>94</v>
      </c>
      <c r="AO15" s="67" t="s">
        <v>95</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99</v>
      </c>
      <c r="BG15" s="67" t="s">
        <v>945</v>
      </c>
      <c r="BH15" s="73" t="s">
        <v>1238</v>
      </c>
      <c r="BI15" s="72" t="s">
        <v>1239</v>
      </c>
      <c r="BJ15" s="153" t="s">
        <v>1240</v>
      </c>
      <c r="BK15" s="72" t="s">
        <v>1241</v>
      </c>
      <c r="BL15" s="186" t="s">
        <v>1242</v>
      </c>
      <c r="BM15" s="180" t="s">
        <v>1241</v>
      </c>
      <c r="BN15" s="70"/>
      <c r="BO15" s="53"/>
      <c r="BP15" s="68"/>
      <c r="BQ15" s="70"/>
      <c r="BR15" s="68"/>
    </row>
    <row r="16" spans="1:70" ht="177" customHeight="1">
      <c r="A16" s="69" t="s">
        <v>140</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1243</v>
      </c>
      <c r="E16" s="67" t="s">
        <v>83</v>
      </c>
      <c r="F16" s="67" t="s">
        <v>83</v>
      </c>
      <c r="G16" s="69" t="s">
        <v>83</v>
      </c>
      <c r="H16" s="69" t="s">
        <v>83</v>
      </c>
      <c r="I16" s="69" t="s">
        <v>84</v>
      </c>
      <c r="J16" s="72" t="s">
        <v>145</v>
      </c>
      <c r="K16" s="73" t="s">
        <v>146</v>
      </c>
      <c r="L16" s="67" t="s">
        <v>83</v>
      </c>
      <c r="M16" s="67" t="s">
        <v>83</v>
      </c>
      <c r="N16" s="67" t="s">
        <v>83</v>
      </c>
      <c r="O16" s="67" t="s">
        <v>83</v>
      </c>
      <c r="P16" s="67" t="s">
        <v>83</v>
      </c>
      <c r="Q16" s="67" t="s">
        <v>83</v>
      </c>
      <c r="R16" s="67" t="s">
        <v>83</v>
      </c>
      <c r="S16" s="67" t="s">
        <v>83</v>
      </c>
      <c r="T16" s="67" t="s">
        <v>147</v>
      </c>
      <c r="U16" s="67" t="s">
        <v>83</v>
      </c>
      <c r="V16" s="67" t="s">
        <v>83</v>
      </c>
      <c r="W16" s="67" t="s">
        <v>83</v>
      </c>
      <c r="X16" s="67" t="s">
        <v>83</v>
      </c>
      <c r="Y16" s="67" t="s">
        <v>83</v>
      </c>
      <c r="Z16" s="67" t="s">
        <v>83</v>
      </c>
      <c r="AA16" s="67" t="s">
        <v>147</v>
      </c>
      <c r="AB16" s="67" t="s">
        <v>83</v>
      </c>
      <c r="AC16" s="67" t="s">
        <v>83</v>
      </c>
      <c r="AD16" s="67" t="s">
        <v>147</v>
      </c>
      <c r="AE16" s="56">
        <f t="shared" si="1"/>
        <v>16</v>
      </c>
      <c r="AF16" s="67" t="s">
        <v>148</v>
      </c>
      <c r="AG16" s="56">
        <f>IFERROR(VLOOKUP(AF16,'Fórmulas '!$B$26:$C$30,2,0),"")</f>
        <v>4</v>
      </c>
      <c r="AH16" s="56" t="str">
        <f t="shared" si="8"/>
        <v>CATASTRÓFICO</v>
      </c>
      <c r="AI16" s="66">
        <f>+IFERROR(VLOOKUP(AH16,'Fórmulas '!$E$28:$F$30,2,),"")</f>
        <v>5</v>
      </c>
      <c r="AJ16" s="67" t="str">
        <f>IFERROR(VLOOKUP(CONCATENATE(AG16,AI16),'Fórmulas '!$J$47:$K$71,2,),"")</f>
        <v>EXTREMO</v>
      </c>
      <c r="AK16" s="71" t="s">
        <v>1244</v>
      </c>
      <c r="AL16" s="74" t="s">
        <v>1245</v>
      </c>
      <c r="AM16" s="73" t="s">
        <v>1246</v>
      </c>
      <c r="AN16" s="74" t="s">
        <v>94</v>
      </c>
      <c r="AO16" s="67" t="s">
        <v>95</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99</v>
      </c>
      <c r="BG16" s="67" t="s">
        <v>612</v>
      </c>
      <c r="BH16" s="123" t="s">
        <v>1247</v>
      </c>
      <c r="BI16" s="75" t="s">
        <v>156</v>
      </c>
      <c r="BJ16" s="75" t="s">
        <v>1248</v>
      </c>
      <c r="BK16" s="75" t="s">
        <v>1249</v>
      </c>
      <c r="BL16" s="73" t="s">
        <v>1250</v>
      </c>
      <c r="BM16" s="72" t="s">
        <v>1249</v>
      </c>
      <c r="BN16" s="73" t="s">
        <v>1250</v>
      </c>
      <c r="BO16" s="72" t="s">
        <v>1249</v>
      </c>
      <c r="BP16" s="73" t="s">
        <v>1251</v>
      </c>
      <c r="BQ16" s="73" t="s">
        <v>1252</v>
      </c>
      <c r="BR16" s="73" t="s">
        <v>1253</v>
      </c>
    </row>
    <row r="17" spans="1:123" ht="200.45" customHeight="1">
      <c r="A17" s="69" t="s">
        <v>140</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1254</v>
      </c>
      <c r="E17" s="67" t="s">
        <v>83</v>
      </c>
      <c r="F17" s="67" t="s">
        <v>97</v>
      </c>
      <c r="G17" s="69" t="s">
        <v>97</v>
      </c>
      <c r="H17" s="69" t="s">
        <v>97</v>
      </c>
      <c r="I17" s="69" t="s">
        <v>84</v>
      </c>
      <c r="J17" s="72" t="s">
        <v>1255</v>
      </c>
      <c r="K17" s="73" t="s">
        <v>1256</v>
      </c>
      <c r="L17" s="67" t="s">
        <v>83</v>
      </c>
      <c r="M17" s="67" t="s">
        <v>83</v>
      </c>
      <c r="N17" s="67" t="s">
        <v>83</v>
      </c>
      <c r="O17" s="67" t="s">
        <v>147</v>
      </c>
      <c r="P17" s="67" t="s">
        <v>83</v>
      </c>
      <c r="Q17" s="67" t="s">
        <v>147</v>
      </c>
      <c r="R17" s="67" t="s">
        <v>147</v>
      </c>
      <c r="S17" s="67" t="s">
        <v>147</v>
      </c>
      <c r="T17" s="67" t="s">
        <v>97</v>
      </c>
      <c r="U17" s="67" t="s">
        <v>97</v>
      </c>
      <c r="V17" s="67" t="s">
        <v>147</v>
      </c>
      <c r="W17" s="67" t="s">
        <v>96</v>
      </c>
      <c r="X17" s="67" t="s">
        <v>147</v>
      </c>
      <c r="Y17" s="67" t="s">
        <v>147</v>
      </c>
      <c r="Z17" s="67" t="s">
        <v>147</v>
      </c>
      <c r="AA17" s="67" t="s">
        <v>147</v>
      </c>
      <c r="AB17" s="67" t="s">
        <v>147</v>
      </c>
      <c r="AC17" s="67" t="s">
        <v>147</v>
      </c>
      <c r="AD17" s="67" t="s">
        <v>147</v>
      </c>
      <c r="AE17" s="56">
        <f t="shared" si="1"/>
        <v>6</v>
      </c>
      <c r="AF17" s="67" t="s">
        <v>148</v>
      </c>
      <c r="AG17" s="56">
        <f>IFERROR(VLOOKUP(AF17,'Fórmulas '!$B$26:$C$30,2,0),"")</f>
        <v>4</v>
      </c>
      <c r="AH17" s="56" t="str">
        <f t="shared" si="8"/>
        <v>MAYOR</v>
      </c>
      <c r="AI17" s="66">
        <f>+IFERROR(VLOOKUP(AH17,'Fórmulas '!$E$28:$F$30,2,),"")</f>
        <v>4</v>
      </c>
      <c r="AJ17" s="67" t="str">
        <f>IFERROR(VLOOKUP(CONCATENATE(AG17,AI17),'Fórmulas '!$J$47:$K$71,2,),"")</f>
        <v>EXTREMO</v>
      </c>
      <c r="AK17" s="71" t="s">
        <v>1257</v>
      </c>
      <c r="AL17" s="74" t="s">
        <v>1245</v>
      </c>
      <c r="AM17" s="73" t="s">
        <v>1258</v>
      </c>
      <c r="AN17" s="67" t="s">
        <v>94</v>
      </c>
      <c r="AO17" s="67" t="s">
        <v>95</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99</v>
      </c>
      <c r="BG17" s="67" t="s">
        <v>824</v>
      </c>
      <c r="BH17" s="73" t="s">
        <v>1259</v>
      </c>
      <c r="BI17" s="73" t="s">
        <v>1260</v>
      </c>
      <c r="BJ17" s="73" t="s">
        <v>1261</v>
      </c>
      <c r="BK17" s="72" t="s">
        <v>1262</v>
      </c>
      <c r="BL17" s="73" t="s">
        <v>1263</v>
      </c>
      <c r="BM17" s="72" t="s">
        <v>1264</v>
      </c>
      <c r="BN17" s="73" t="s">
        <v>1263</v>
      </c>
      <c r="BO17" s="72" t="s">
        <v>1264</v>
      </c>
      <c r="BP17" s="73" t="s">
        <v>1265</v>
      </c>
      <c r="BQ17" s="73" t="s">
        <v>1252</v>
      </c>
      <c r="BR17" s="73" t="s">
        <v>1253</v>
      </c>
    </row>
    <row r="18" spans="1:123" ht="187.9" customHeight="1">
      <c r="A18" s="69" t="s">
        <v>140</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1266</v>
      </c>
      <c r="E18" s="67" t="s">
        <v>83</v>
      </c>
      <c r="F18" s="67" t="s">
        <v>83</v>
      </c>
      <c r="G18" s="69" t="s">
        <v>83</v>
      </c>
      <c r="H18" s="69" t="s">
        <v>83</v>
      </c>
      <c r="I18" s="69" t="s">
        <v>84</v>
      </c>
      <c r="J18" s="72" t="s">
        <v>1267</v>
      </c>
      <c r="K18" s="73" t="s">
        <v>1268</v>
      </c>
      <c r="L18" s="67" t="s">
        <v>83</v>
      </c>
      <c r="M18" s="67" t="s">
        <v>83</v>
      </c>
      <c r="N18" s="67" t="s">
        <v>83</v>
      </c>
      <c r="O18" s="67" t="s">
        <v>83</v>
      </c>
      <c r="P18" s="67" t="s">
        <v>83</v>
      </c>
      <c r="Q18" s="67" t="s">
        <v>83</v>
      </c>
      <c r="R18" s="67" t="s">
        <v>83</v>
      </c>
      <c r="S18" s="67" t="s">
        <v>83</v>
      </c>
      <c r="T18" s="67" t="s">
        <v>147</v>
      </c>
      <c r="U18" s="67" t="s">
        <v>83</v>
      </c>
      <c r="V18" s="67" t="s">
        <v>83</v>
      </c>
      <c r="W18" s="67" t="s">
        <v>83</v>
      </c>
      <c r="X18" s="67" t="s">
        <v>83</v>
      </c>
      <c r="Y18" s="67" t="s">
        <v>83</v>
      </c>
      <c r="Z18" s="67" t="s">
        <v>83</v>
      </c>
      <c r="AA18" s="67" t="s">
        <v>147</v>
      </c>
      <c r="AB18" s="67" t="s">
        <v>83</v>
      </c>
      <c r="AC18" s="67" t="s">
        <v>83</v>
      </c>
      <c r="AD18" s="67" t="s">
        <v>147</v>
      </c>
      <c r="AE18" s="56">
        <f t="shared" si="1"/>
        <v>16</v>
      </c>
      <c r="AF18" s="67" t="s">
        <v>88</v>
      </c>
      <c r="AG18" s="56">
        <f>IFERROR(VLOOKUP(AF18,'Fórmulas '!$B$26:$C$30,2,0),"")</f>
        <v>3</v>
      </c>
      <c r="AH18" s="56" t="str">
        <f t="shared" si="8"/>
        <v>CATASTRÓFICO</v>
      </c>
      <c r="AI18" s="66">
        <f>+IFERROR(VLOOKUP(AH18,'Fórmulas '!$E$28:$F$30,2,),"")</f>
        <v>5</v>
      </c>
      <c r="AJ18" s="67" t="str">
        <f>IFERROR(VLOOKUP(CONCATENATE(AG18,AI18),'Fórmulas '!$J$47:$K$71,2,),"")</f>
        <v>EXTREMO</v>
      </c>
      <c r="AK18" s="71" t="s">
        <v>1269</v>
      </c>
      <c r="AL18" s="72" t="s">
        <v>1270</v>
      </c>
      <c r="AM18" s="73" t="s">
        <v>1271</v>
      </c>
      <c r="AN18" s="67" t="s">
        <v>94</v>
      </c>
      <c r="AO18" s="67" t="s">
        <v>95</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99</v>
      </c>
      <c r="BG18" s="67" t="s">
        <v>659</v>
      </c>
      <c r="BH18" s="123" t="s">
        <v>1272</v>
      </c>
      <c r="BI18" s="75" t="s">
        <v>1273</v>
      </c>
      <c r="BJ18" s="73" t="s">
        <v>1274</v>
      </c>
      <c r="BK18" s="72" t="s">
        <v>1275</v>
      </c>
      <c r="BL18" s="72" t="s">
        <v>1276</v>
      </c>
      <c r="BM18" s="73" t="s">
        <v>1277</v>
      </c>
      <c r="BN18" s="72" t="s">
        <v>1276</v>
      </c>
      <c r="BO18" s="73" t="s">
        <v>1277</v>
      </c>
      <c r="BP18" s="73" t="s">
        <v>1278</v>
      </c>
      <c r="BQ18" s="72" t="s">
        <v>1279</v>
      </c>
      <c r="BR18" s="73" t="s">
        <v>1253</v>
      </c>
    </row>
    <row r="19" spans="1:123" ht="120" hidden="1">
      <c r="A19" s="78" t="s">
        <v>173</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1280</v>
      </c>
      <c r="E19" s="80" t="s">
        <v>83</v>
      </c>
      <c r="F19" s="80" t="s">
        <v>83</v>
      </c>
      <c r="G19" s="79" t="s">
        <v>83</v>
      </c>
      <c r="H19" s="79" t="s">
        <v>83</v>
      </c>
      <c r="I19" s="79" t="s">
        <v>84</v>
      </c>
      <c r="J19" s="79" t="s">
        <v>1281</v>
      </c>
      <c r="K19" s="79" t="s">
        <v>1282</v>
      </c>
      <c r="L19" s="160" t="s">
        <v>87</v>
      </c>
      <c r="M19" s="160" t="s">
        <v>83</v>
      </c>
      <c r="N19" s="160" t="s">
        <v>83</v>
      </c>
      <c r="O19" s="160" t="s">
        <v>83</v>
      </c>
      <c r="P19" s="160" t="s">
        <v>83</v>
      </c>
      <c r="Q19" s="160" t="s">
        <v>87</v>
      </c>
      <c r="R19" s="160" t="s">
        <v>83</v>
      </c>
      <c r="S19" s="160" t="s">
        <v>83</v>
      </c>
      <c r="T19" s="160" t="s">
        <v>87</v>
      </c>
      <c r="U19" s="160" t="s">
        <v>83</v>
      </c>
      <c r="V19" s="80" t="s">
        <v>83</v>
      </c>
      <c r="W19" s="80" t="s">
        <v>83</v>
      </c>
      <c r="X19" s="80" t="s">
        <v>83</v>
      </c>
      <c r="Y19" s="80" t="s">
        <v>83</v>
      </c>
      <c r="Z19" s="80" t="s">
        <v>83</v>
      </c>
      <c r="AA19" s="80" t="s">
        <v>87</v>
      </c>
      <c r="AB19" s="80" t="s">
        <v>83</v>
      </c>
      <c r="AC19" s="80" t="s">
        <v>83</v>
      </c>
      <c r="AD19" s="80" t="s">
        <v>87</v>
      </c>
      <c r="AE19" s="56">
        <f t="shared" si="1"/>
        <v>14</v>
      </c>
      <c r="AF19" s="80" t="s">
        <v>88</v>
      </c>
      <c r="AG19" s="56">
        <f>IFERROR(VLOOKUP(AF19,'Fórmulas '!$B$26:$C$30,2,0),"")</f>
        <v>3</v>
      </c>
      <c r="AH19" s="56" t="str">
        <f t="shared" si="8"/>
        <v>CATASTRÓFICO</v>
      </c>
      <c r="AI19" s="66">
        <f>+IFERROR(VLOOKUP(AH19,'Fórmulas '!$E$28:$F$30,2,),"")</f>
        <v>5</v>
      </c>
      <c r="AJ19" s="67" t="str">
        <f>IFERROR(VLOOKUP(CONCATENATE(AG19,AI19),'Fórmulas '!$J$47:$K$71,2,),"")</f>
        <v>EXTREMO</v>
      </c>
      <c r="AK19" s="116" t="s">
        <v>1283</v>
      </c>
      <c r="AL19" s="79" t="s">
        <v>1284</v>
      </c>
      <c r="AM19" s="79" t="s">
        <v>1285</v>
      </c>
      <c r="AN19" s="80" t="s">
        <v>1286</v>
      </c>
      <c r="AO19" s="80" t="s">
        <v>95</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99</v>
      </c>
      <c r="BG19" s="80" t="s">
        <v>945</v>
      </c>
      <c r="BH19" s="124" t="s">
        <v>185</v>
      </c>
      <c r="BI19" s="79" t="s">
        <v>186</v>
      </c>
      <c r="BJ19" s="80" t="s">
        <v>1287</v>
      </c>
      <c r="BK19" s="80" t="s">
        <v>1288</v>
      </c>
      <c r="BL19" s="162" t="s">
        <v>1287</v>
      </c>
      <c r="BM19" s="161" t="s">
        <v>1288</v>
      </c>
      <c r="BN19" s="79" t="s">
        <v>1289</v>
      </c>
      <c r="BO19" s="79" t="s">
        <v>1289</v>
      </c>
      <c r="BP19" s="80" t="s">
        <v>1289</v>
      </c>
      <c r="BQ19" s="80" t="s">
        <v>1289</v>
      </c>
      <c r="BR19" s="80" t="s">
        <v>1289</v>
      </c>
    </row>
    <row r="20" spans="1:123" ht="209.45" hidden="1" customHeight="1">
      <c r="A20" s="67" t="s">
        <v>200</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1290</v>
      </c>
      <c r="E20" s="67" t="s">
        <v>83</v>
      </c>
      <c r="F20" s="67" t="s">
        <v>83</v>
      </c>
      <c r="G20" s="69" t="s">
        <v>83</v>
      </c>
      <c r="H20" s="69" t="s">
        <v>83</v>
      </c>
      <c r="I20" s="69" t="s">
        <v>84</v>
      </c>
      <c r="J20" s="72" t="s">
        <v>1291</v>
      </c>
      <c r="K20" s="73" t="s">
        <v>1292</v>
      </c>
      <c r="L20" s="67" t="s">
        <v>83</v>
      </c>
      <c r="M20" s="67" t="s">
        <v>83</v>
      </c>
      <c r="N20" s="67" t="s">
        <v>83</v>
      </c>
      <c r="O20" s="67" t="s">
        <v>83</v>
      </c>
      <c r="P20" s="67" t="s">
        <v>83</v>
      </c>
      <c r="Q20" s="67" t="s">
        <v>87</v>
      </c>
      <c r="R20" s="67" t="s">
        <v>83</v>
      </c>
      <c r="S20" s="67" t="s">
        <v>87</v>
      </c>
      <c r="T20" s="67" t="s">
        <v>87</v>
      </c>
      <c r="U20" s="67" t="s">
        <v>83</v>
      </c>
      <c r="V20" s="67" t="s">
        <v>83</v>
      </c>
      <c r="W20" s="67" t="s">
        <v>83</v>
      </c>
      <c r="X20" s="67" t="s">
        <v>83</v>
      </c>
      <c r="Y20" s="67" t="s">
        <v>83</v>
      </c>
      <c r="Z20" s="67" t="s">
        <v>83</v>
      </c>
      <c r="AA20" s="67" t="s">
        <v>87</v>
      </c>
      <c r="AB20" s="67" t="s">
        <v>83</v>
      </c>
      <c r="AC20" s="67" t="s">
        <v>83</v>
      </c>
      <c r="AD20" s="67" t="s">
        <v>87</v>
      </c>
      <c r="AE20" s="163">
        <f t="shared" si="1"/>
        <v>14</v>
      </c>
      <c r="AF20" s="67" t="s">
        <v>148</v>
      </c>
      <c r="AG20" s="163">
        <f>IFERROR(VLOOKUP(AF20,'Fórmulas '!$B$26:$C$30,2,0),"")</f>
        <v>4</v>
      </c>
      <c r="AH20" s="163" t="str">
        <f t="shared" si="8"/>
        <v>CATASTRÓFICO</v>
      </c>
      <c r="AI20" s="10">
        <f>+IFERROR(VLOOKUP(AH20,'Fórmulas '!$E$28:$F$30,2,),"")</f>
        <v>5</v>
      </c>
      <c r="AJ20" s="67" t="str">
        <f>IFERROR(VLOOKUP(CONCATENATE(AG20,AI20),'Fórmulas '!$J$47:$K$71,2,),"")</f>
        <v>EXTREMO</v>
      </c>
      <c r="AK20" s="71" t="s">
        <v>1293</v>
      </c>
      <c r="AL20" s="73" t="s">
        <v>1294</v>
      </c>
      <c r="AM20" s="73" t="s">
        <v>1295</v>
      </c>
      <c r="AN20" s="67" t="s">
        <v>94</v>
      </c>
      <c r="AO20" s="67" t="s">
        <v>95</v>
      </c>
      <c r="AP20" s="67">
        <v>0</v>
      </c>
      <c r="AQ20" s="67">
        <v>5</v>
      </c>
      <c r="AR20" s="67">
        <v>0</v>
      </c>
      <c r="AS20" s="67">
        <v>10</v>
      </c>
      <c r="AT20" s="67">
        <v>15</v>
      </c>
      <c r="AU20" s="67">
        <v>0</v>
      </c>
      <c r="AV20" s="67">
        <v>0</v>
      </c>
      <c r="AW20" s="67">
        <f>SUM(AP20:AV20)</f>
        <v>30</v>
      </c>
      <c r="AX20" s="164" t="str">
        <f t="shared" si="2"/>
        <v>DISMINUYE CERO PUNTOS</v>
      </c>
      <c r="AY20" s="163">
        <f>AG20</f>
        <v>4</v>
      </c>
      <c r="AZ20" s="163" t="str">
        <f t="shared" si="3"/>
        <v>PROBABLE'</v>
      </c>
      <c r="BA20" s="10">
        <f t="shared" si="4"/>
        <v>4</v>
      </c>
      <c r="BB20" s="64" t="str">
        <f t="shared" si="5"/>
        <v>CATASTRÓFICO</v>
      </c>
      <c r="BC20" s="163">
        <f t="shared" si="6"/>
        <v>5</v>
      </c>
      <c r="BD20" s="64" t="str">
        <f>IFERROR(VLOOKUP(CONCATENATE(BA20,BC20),'Fórmulas '!$J$47:$K$71,2,),"")</f>
        <v>EXTREMO</v>
      </c>
      <c r="BE20" s="69">
        <f>IFERROR(BC20*BA20,"")</f>
        <v>20</v>
      </c>
      <c r="BF20" s="67" t="s">
        <v>99</v>
      </c>
      <c r="BG20" s="67" t="s">
        <v>945</v>
      </c>
      <c r="BH20" s="73" t="s">
        <v>1296</v>
      </c>
      <c r="BI20" s="72" t="s">
        <v>1297</v>
      </c>
      <c r="BJ20" s="72" t="s">
        <v>1298</v>
      </c>
      <c r="BK20" s="72" t="s">
        <v>1207</v>
      </c>
      <c r="BL20" s="70" t="s">
        <v>1298</v>
      </c>
      <c r="BM20" s="165" t="s">
        <v>1299</v>
      </c>
      <c r="BN20" s="70" t="s">
        <v>1298</v>
      </c>
      <c r="BO20" s="165" t="s">
        <v>1299</v>
      </c>
      <c r="BP20" s="79" t="s">
        <v>1300</v>
      </c>
      <c r="BQ20" s="79" t="s">
        <v>1301</v>
      </c>
      <c r="BR20" s="70" t="s">
        <v>1302</v>
      </c>
    </row>
    <row r="21" spans="1:123" s="22" customFormat="1" ht="135" hidden="1">
      <c r="A21" s="50" t="s">
        <v>258</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1303</v>
      </c>
      <c r="E21" s="50" t="s">
        <v>83</v>
      </c>
      <c r="F21" s="50" t="s">
        <v>83</v>
      </c>
      <c r="G21" s="50" t="s">
        <v>83</v>
      </c>
      <c r="H21" s="50" t="s">
        <v>83</v>
      </c>
      <c r="I21" s="50" t="s">
        <v>84</v>
      </c>
      <c r="J21" s="50" t="s">
        <v>263</v>
      </c>
      <c r="K21" s="50" t="s">
        <v>264</v>
      </c>
      <c r="L21" s="50" t="s">
        <v>83</v>
      </c>
      <c r="M21" s="50" t="s">
        <v>83</v>
      </c>
      <c r="N21" s="50" t="s">
        <v>83</v>
      </c>
      <c r="O21" s="50" t="s">
        <v>83</v>
      </c>
      <c r="P21" s="50" t="s">
        <v>83</v>
      </c>
      <c r="Q21" s="50" t="s">
        <v>83</v>
      </c>
      <c r="R21" s="50" t="s">
        <v>83</v>
      </c>
      <c r="S21" s="50" t="s">
        <v>147</v>
      </c>
      <c r="T21" s="50" t="s">
        <v>83</v>
      </c>
      <c r="U21" s="50" t="s">
        <v>83</v>
      </c>
      <c r="V21" s="50" t="s">
        <v>83</v>
      </c>
      <c r="W21" s="50" t="s">
        <v>83</v>
      </c>
      <c r="X21" s="50" t="s">
        <v>83</v>
      </c>
      <c r="Y21" s="50" t="s">
        <v>83</v>
      </c>
      <c r="Z21" s="50" t="s">
        <v>83</v>
      </c>
      <c r="AA21" s="50" t="s">
        <v>147</v>
      </c>
      <c r="AB21" s="50" t="s">
        <v>83</v>
      </c>
      <c r="AC21" s="50" t="s">
        <v>147</v>
      </c>
      <c r="AD21" s="50" t="s">
        <v>147</v>
      </c>
      <c r="AE21" s="56">
        <f t="shared" si="1"/>
        <v>15</v>
      </c>
      <c r="AF21" s="50" t="s">
        <v>88</v>
      </c>
      <c r="AG21" s="56">
        <f>IFERROR(VLOOKUP(AF21,'Fórmulas '!$B$26:$C$30,2,0),"")</f>
        <v>3</v>
      </c>
      <c r="AH21" s="56" t="str">
        <f t="shared" si="8"/>
        <v>CATASTRÓFICO</v>
      </c>
      <c r="AI21" s="66">
        <f>+IFERROR(VLOOKUP(AH21,'Fórmulas '!$E$28:$F$30,2,),"")</f>
        <v>5</v>
      </c>
      <c r="AJ21" s="67" t="str">
        <f>IFERROR(VLOOKUP(CONCATENATE(AG21,AI21),'Fórmulas '!$J$47:$K$71,2,),"")</f>
        <v>EXTREMO</v>
      </c>
      <c r="AK21" s="110" t="s">
        <v>1304</v>
      </c>
      <c r="AL21" s="50" t="s">
        <v>266</v>
      </c>
      <c r="AM21" s="50" t="s">
        <v>267</v>
      </c>
      <c r="AN21" s="50" t="s">
        <v>94</v>
      </c>
      <c r="AO21" s="50" t="s">
        <v>1305</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99</v>
      </c>
      <c r="BG21" s="50" t="s">
        <v>269</v>
      </c>
      <c r="BH21" s="51" t="s">
        <v>270</v>
      </c>
      <c r="BI21" s="50" t="s">
        <v>271</v>
      </c>
      <c r="BJ21" s="50" t="s">
        <v>1306</v>
      </c>
      <c r="BK21" s="9" t="s">
        <v>1307</v>
      </c>
      <c r="BL21" s="154" t="s">
        <v>1306</v>
      </c>
      <c r="BM21" s="170" t="s">
        <v>1307</v>
      </c>
      <c r="BP21" s="154" t="s">
        <v>1308</v>
      </c>
      <c r="BQ21" s="154" t="s">
        <v>1309</v>
      </c>
      <c r="BR21" s="175" t="s">
        <v>924</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c r="A22" s="50" t="s">
        <v>258</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1310</v>
      </c>
      <c r="E22" s="50" t="s">
        <v>83</v>
      </c>
      <c r="F22" s="50" t="s">
        <v>83</v>
      </c>
      <c r="G22" s="50" t="s">
        <v>83</v>
      </c>
      <c r="H22" s="50" t="s">
        <v>83</v>
      </c>
      <c r="I22" s="50" t="s">
        <v>84</v>
      </c>
      <c r="J22" s="50" t="s">
        <v>275</v>
      </c>
      <c r="K22" s="50" t="s">
        <v>264</v>
      </c>
      <c r="L22" s="50" t="s">
        <v>83</v>
      </c>
      <c r="M22" s="50" t="s">
        <v>83</v>
      </c>
      <c r="N22" s="50" t="s">
        <v>83</v>
      </c>
      <c r="O22" s="50" t="s">
        <v>83</v>
      </c>
      <c r="P22" s="50" t="s">
        <v>83</v>
      </c>
      <c r="Q22" s="50" t="s">
        <v>83</v>
      </c>
      <c r="R22" s="50" t="s">
        <v>83</v>
      </c>
      <c r="S22" s="50" t="s">
        <v>147</v>
      </c>
      <c r="T22" s="50" t="s">
        <v>83</v>
      </c>
      <c r="U22" s="50" t="s">
        <v>83</v>
      </c>
      <c r="V22" s="50" t="s">
        <v>83</v>
      </c>
      <c r="W22" s="50" t="s">
        <v>83</v>
      </c>
      <c r="X22" s="50" t="s">
        <v>83</v>
      </c>
      <c r="Y22" s="50" t="s">
        <v>83</v>
      </c>
      <c r="Z22" s="50" t="s">
        <v>83</v>
      </c>
      <c r="AA22" s="50" t="s">
        <v>147</v>
      </c>
      <c r="AB22" s="50" t="s">
        <v>83</v>
      </c>
      <c r="AC22" s="50" t="s">
        <v>147</v>
      </c>
      <c r="AD22" s="50" t="s">
        <v>147</v>
      </c>
      <c r="AE22" s="56">
        <f t="shared" si="1"/>
        <v>15</v>
      </c>
      <c r="AF22" s="50" t="s">
        <v>88</v>
      </c>
      <c r="AG22" s="56">
        <f>IFERROR(VLOOKUP(AF22,'Fórmulas '!$B$26:$C$30,2,0),"")</f>
        <v>3</v>
      </c>
      <c r="AH22" s="56" t="str">
        <f t="shared" si="8"/>
        <v>CATASTRÓFICO</v>
      </c>
      <c r="AI22" s="66">
        <f>+IFERROR(VLOOKUP(AH22,'Fórmulas '!$E$28:$F$30,2,),"")</f>
        <v>5</v>
      </c>
      <c r="AJ22" s="67" t="str">
        <f>IFERROR(VLOOKUP(CONCATENATE(AG22,AI22),'Fórmulas '!$J$47:$K$71,2,),"")</f>
        <v>EXTREMO</v>
      </c>
      <c r="AK22" s="110" t="s">
        <v>1311</v>
      </c>
      <c r="AL22" s="50" t="s">
        <v>277</v>
      </c>
      <c r="AM22" s="50" t="s">
        <v>1312</v>
      </c>
      <c r="AN22" s="50" t="s">
        <v>94</v>
      </c>
      <c r="AO22" s="50" t="s">
        <v>95</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99</v>
      </c>
      <c r="BG22" s="50" t="s">
        <v>574</v>
      </c>
      <c r="BH22" s="51" t="s">
        <v>279</v>
      </c>
      <c r="BI22" s="50" t="s">
        <v>280</v>
      </c>
      <c r="BJ22" s="50" t="s">
        <v>1306</v>
      </c>
      <c r="BK22" s="9" t="s">
        <v>1307</v>
      </c>
      <c r="BL22" s="172" t="s">
        <v>1306</v>
      </c>
      <c r="BM22" s="173" t="s">
        <v>1307</v>
      </c>
      <c r="BP22" s="154" t="s">
        <v>1313</v>
      </c>
      <c r="BQ22" s="174" t="s">
        <v>1314</v>
      </c>
      <c r="BR22" s="175" t="s">
        <v>924</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c r="A23" s="50" t="s">
        <v>258</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1315</v>
      </c>
      <c r="E23" s="50" t="s">
        <v>83</v>
      </c>
      <c r="F23" s="50" t="s">
        <v>83</v>
      </c>
      <c r="G23" s="50" t="s">
        <v>83</v>
      </c>
      <c r="H23" s="50" t="s">
        <v>83</v>
      </c>
      <c r="I23" s="50" t="s">
        <v>84</v>
      </c>
      <c r="J23" s="50" t="s">
        <v>284</v>
      </c>
      <c r="K23" s="50" t="s">
        <v>264</v>
      </c>
      <c r="L23" s="50" t="s">
        <v>83</v>
      </c>
      <c r="M23" s="50" t="s">
        <v>83</v>
      </c>
      <c r="N23" s="50" t="s">
        <v>83</v>
      </c>
      <c r="O23" s="50" t="s">
        <v>83</v>
      </c>
      <c r="P23" s="50" t="s">
        <v>83</v>
      </c>
      <c r="Q23" s="50" t="s">
        <v>83</v>
      </c>
      <c r="R23" s="50" t="s">
        <v>83</v>
      </c>
      <c r="S23" s="50" t="s">
        <v>147</v>
      </c>
      <c r="T23" s="50" t="s">
        <v>83</v>
      </c>
      <c r="U23" s="50" t="s">
        <v>83</v>
      </c>
      <c r="V23" s="50" t="s">
        <v>83</v>
      </c>
      <c r="W23" s="50" t="s">
        <v>83</v>
      </c>
      <c r="X23" s="50" t="s">
        <v>83</v>
      </c>
      <c r="Y23" s="50" t="s">
        <v>83</v>
      </c>
      <c r="Z23" s="50" t="s">
        <v>83</v>
      </c>
      <c r="AA23" s="50" t="s">
        <v>147</v>
      </c>
      <c r="AB23" s="50" t="s">
        <v>83</v>
      </c>
      <c r="AC23" s="50" t="s">
        <v>147</v>
      </c>
      <c r="AD23" s="50" t="s">
        <v>147</v>
      </c>
      <c r="AE23" s="56">
        <f t="shared" si="1"/>
        <v>15</v>
      </c>
      <c r="AF23" s="50" t="s">
        <v>88</v>
      </c>
      <c r="AG23" s="56">
        <f>IFERROR(VLOOKUP(AF23,'Fórmulas '!$B$26:$C$30,2,0),"")</f>
        <v>3</v>
      </c>
      <c r="AH23" s="56" t="str">
        <f t="shared" si="8"/>
        <v>CATASTRÓFICO</v>
      </c>
      <c r="AI23" s="66">
        <f>+IFERROR(VLOOKUP(AH23,'Fórmulas '!$E$28:$F$30,2,),"")</f>
        <v>5</v>
      </c>
      <c r="AJ23" s="67" t="str">
        <f>IFERROR(VLOOKUP(CONCATENATE(AG23,AI23),'Fórmulas '!$J$47:$K$71,2,),"")</f>
        <v>EXTREMO</v>
      </c>
      <c r="AK23" s="110" t="s">
        <v>1316</v>
      </c>
      <c r="AL23" s="50" t="s">
        <v>286</v>
      </c>
      <c r="AM23" s="50" t="s">
        <v>287</v>
      </c>
      <c r="AN23" s="50" t="s">
        <v>94</v>
      </c>
      <c r="AO23" s="50" t="s">
        <v>95</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99</v>
      </c>
      <c r="BG23" s="50" t="s">
        <v>612</v>
      </c>
      <c r="BH23" s="51" t="s">
        <v>279</v>
      </c>
      <c r="BI23" s="50" t="s">
        <v>288</v>
      </c>
      <c r="BJ23" s="50" t="s">
        <v>1306</v>
      </c>
      <c r="BK23" s="9" t="s">
        <v>1317</v>
      </c>
      <c r="BL23" s="172" t="s">
        <v>1306</v>
      </c>
      <c r="BM23" s="173" t="s">
        <v>1307</v>
      </c>
      <c r="BP23" s="154" t="s">
        <v>1318</v>
      </c>
      <c r="BQ23" s="174" t="s">
        <v>924</v>
      </c>
      <c r="BR23" s="175" t="s">
        <v>924</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c r="A24" s="50" t="s">
        <v>291</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1319</v>
      </c>
      <c r="E24" s="50" t="s">
        <v>97</v>
      </c>
      <c r="F24" s="50" t="s">
        <v>97</v>
      </c>
      <c r="G24" s="50" t="s">
        <v>97</v>
      </c>
      <c r="H24" s="50" t="s">
        <v>97</v>
      </c>
      <c r="I24" s="50" t="s">
        <v>84</v>
      </c>
      <c r="J24" s="50" t="s">
        <v>296</v>
      </c>
      <c r="K24" s="50" t="s">
        <v>297</v>
      </c>
      <c r="L24" s="50" t="s">
        <v>97</v>
      </c>
      <c r="M24" s="50" t="s">
        <v>97</v>
      </c>
      <c r="N24" s="50" t="s">
        <v>97</v>
      </c>
      <c r="O24" s="50" t="s">
        <v>97</v>
      </c>
      <c r="P24" s="50" t="s">
        <v>97</v>
      </c>
      <c r="Q24" s="50" t="s">
        <v>97</v>
      </c>
      <c r="R24" s="50" t="s">
        <v>97</v>
      </c>
      <c r="S24" s="50" t="s">
        <v>97</v>
      </c>
      <c r="T24" s="50" t="s">
        <v>97</v>
      </c>
      <c r="U24" s="50" t="s">
        <v>97</v>
      </c>
      <c r="V24" s="50" t="s">
        <v>97</v>
      </c>
      <c r="W24" s="50" t="s">
        <v>97</v>
      </c>
      <c r="X24" s="50" t="s">
        <v>97</v>
      </c>
      <c r="Y24" s="50" t="s">
        <v>97</v>
      </c>
      <c r="Z24" s="50" t="s">
        <v>97</v>
      </c>
      <c r="AA24" s="50" t="s">
        <v>96</v>
      </c>
      <c r="AB24" s="50" t="s">
        <v>97</v>
      </c>
      <c r="AC24" s="50" t="s">
        <v>97</v>
      </c>
      <c r="AD24" s="50" t="s">
        <v>96</v>
      </c>
      <c r="AE24" s="56">
        <f t="shared" si="1"/>
        <v>17</v>
      </c>
      <c r="AF24" s="50" t="s">
        <v>148</v>
      </c>
      <c r="AG24" s="56">
        <f>IFERROR(VLOOKUP(AF24,'Fórmulas '!$B$26:$C$30,2,0),"")</f>
        <v>4</v>
      </c>
      <c r="AH24" s="56" t="str">
        <f t="shared" si="8"/>
        <v>CATASTRÓFICO</v>
      </c>
      <c r="AI24" s="66">
        <f>+IFERROR(VLOOKUP(AH24,'Fórmulas '!$E$28:$F$30,2,),"")</f>
        <v>5</v>
      </c>
      <c r="AJ24" s="67" t="str">
        <f>IFERROR(VLOOKUP(CONCATENATE(AG24,AI24),'Fórmulas '!$J$47:$K$71,2,),"")</f>
        <v>EXTREMO</v>
      </c>
      <c r="AK24" s="110" t="s">
        <v>1320</v>
      </c>
      <c r="AL24" s="50" t="s">
        <v>1321</v>
      </c>
      <c r="AM24" s="50" t="s">
        <v>1322</v>
      </c>
      <c r="AN24" s="50" t="s">
        <v>94</v>
      </c>
      <c r="AO24" s="50" t="s">
        <v>95</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411</v>
      </c>
      <c r="BG24" s="50" t="s">
        <v>1323</v>
      </c>
      <c r="BH24" s="51" t="s">
        <v>1324</v>
      </c>
      <c r="BI24" s="50" t="s">
        <v>302</v>
      </c>
      <c r="BJ24" s="50" t="s">
        <v>1325</v>
      </c>
      <c r="BK24" s="9" t="s">
        <v>924</v>
      </c>
      <c r="BL24" s="22"/>
      <c r="BM24" s="22"/>
      <c r="BN24" s="22"/>
      <c r="BO24" s="22"/>
      <c r="BP24" s="22"/>
      <c r="BQ24" s="22"/>
      <c r="BR24" s="51" t="s">
        <v>1326</v>
      </c>
    </row>
    <row r="25" spans="1:123" ht="210" hidden="1">
      <c r="A25" s="50" t="s">
        <v>291</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1327</v>
      </c>
      <c r="E25" s="50" t="s">
        <v>97</v>
      </c>
      <c r="F25" s="50" t="s">
        <v>97</v>
      </c>
      <c r="G25" s="50" t="s">
        <v>97</v>
      </c>
      <c r="H25" s="50" t="s">
        <v>97</v>
      </c>
      <c r="I25" s="50" t="s">
        <v>84</v>
      </c>
      <c r="J25" s="50" t="s">
        <v>308</v>
      </c>
      <c r="K25" s="50" t="s">
        <v>309</v>
      </c>
      <c r="L25" s="50" t="s">
        <v>97</v>
      </c>
      <c r="M25" s="50" t="s">
        <v>97</v>
      </c>
      <c r="N25" s="50" t="s">
        <v>97</v>
      </c>
      <c r="O25" s="50" t="s">
        <v>97</v>
      </c>
      <c r="P25" s="50" t="s">
        <v>97</v>
      </c>
      <c r="Q25" s="50" t="s">
        <v>97</v>
      </c>
      <c r="R25" s="50" t="s">
        <v>97</v>
      </c>
      <c r="S25" s="50" t="s">
        <v>97</v>
      </c>
      <c r="T25" s="50" t="s">
        <v>96</v>
      </c>
      <c r="U25" s="50" t="s">
        <v>97</v>
      </c>
      <c r="V25" s="50" t="s">
        <v>97</v>
      </c>
      <c r="W25" s="50" t="s">
        <v>97</v>
      </c>
      <c r="X25" s="50" t="s">
        <v>97</v>
      </c>
      <c r="Y25" s="50" t="s">
        <v>97</v>
      </c>
      <c r="Z25" s="50" t="s">
        <v>97</v>
      </c>
      <c r="AA25" s="50" t="s">
        <v>96</v>
      </c>
      <c r="AB25" s="50" t="s">
        <v>97</v>
      </c>
      <c r="AC25" s="50" t="s">
        <v>97</v>
      </c>
      <c r="AD25" s="50" t="s">
        <v>96</v>
      </c>
      <c r="AE25" s="56">
        <f t="shared" si="1"/>
        <v>16</v>
      </c>
      <c r="AF25" s="50" t="s">
        <v>148</v>
      </c>
      <c r="AG25" s="56">
        <f>IFERROR(VLOOKUP(AF25,'Fórmulas '!$B$26:$C$30,2,0),"")</f>
        <v>4</v>
      </c>
      <c r="AH25" s="56" t="str">
        <f t="shared" si="8"/>
        <v>CATASTRÓFICO</v>
      </c>
      <c r="AI25" s="66">
        <f>+IFERROR(VLOOKUP(AH25,'Fórmulas '!$E$28:$F$30,2,),"")</f>
        <v>5</v>
      </c>
      <c r="AJ25" s="67" t="str">
        <f>IFERROR(VLOOKUP(CONCATENATE(AG25,AI25),'Fórmulas '!$J$47:$K$71,2,),"")</f>
        <v>EXTREMO</v>
      </c>
      <c r="AK25" s="110" t="s">
        <v>1328</v>
      </c>
      <c r="AL25" s="50" t="s">
        <v>1329</v>
      </c>
      <c r="AM25" s="50" t="s">
        <v>1330</v>
      </c>
      <c r="AN25" s="50" t="s">
        <v>94</v>
      </c>
      <c r="AO25" s="50" t="s">
        <v>95</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411</v>
      </c>
      <c r="BG25" s="50" t="s">
        <v>1323</v>
      </c>
      <c r="BH25" s="51" t="s">
        <v>1331</v>
      </c>
      <c r="BI25" s="50" t="s">
        <v>1332</v>
      </c>
      <c r="BJ25" s="50" t="s">
        <v>1325</v>
      </c>
      <c r="BK25" s="9" t="s">
        <v>924</v>
      </c>
      <c r="BL25" s="50" t="s">
        <v>1333</v>
      </c>
      <c r="BM25" s="9" t="s">
        <v>924</v>
      </c>
      <c r="BN25" s="22"/>
      <c r="BO25" s="22"/>
      <c r="BP25" s="154" t="s">
        <v>1334</v>
      </c>
      <c r="BQ25" s="176" t="s">
        <v>1335</v>
      </c>
      <c r="BR25" s="22"/>
    </row>
    <row r="26" spans="1:123" ht="240" hidden="1">
      <c r="A26" s="82" t="s">
        <v>318</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1336</v>
      </c>
      <c r="E26" s="85" t="s">
        <v>83</v>
      </c>
      <c r="F26" s="85" t="s">
        <v>83</v>
      </c>
      <c r="G26" s="85" t="s">
        <v>83</v>
      </c>
      <c r="H26" s="85" t="s">
        <v>83</v>
      </c>
      <c r="I26" s="56" t="s">
        <v>84</v>
      </c>
      <c r="J26" s="84" t="s">
        <v>323</v>
      </c>
      <c r="K26" s="84" t="s">
        <v>1337</v>
      </c>
      <c r="L26" s="85" t="s">
        <v>83</v>
      </c>
      <c r="M26" s="85" t="s">
        <v>83</v>
      </c>
      <c r="N26" s="85" t="s">
        <v>83</v>
      </c>
      <c r="O26" s="85" t="s">
        <v>96</v>
      </c>
      <c r="P26" s="85" t="s">
        <v>97</v>
      </c>
      <c r="Q26" s="85" t="s">
        <v>83</v>
      </c>
      <c r="R26" s="85" t="s">
        <v>97</v>
      </c>
      <c r="S26" s="85" t="s">
        <v>96</v>
      </c>
      <c r="T26" s="85" t="s">
        <v>96</v>
      </c>
      <c r="U26" s="85" t="s">
        <v>83</v>
      </c>
      <c r="V26" s="85" t="s">
        <v>83</v>
      </c>
      <c r="W26" s="85" t="s">
        <v>83</v>
      </c>
      <c r="X26" s="85" t="s">
        <v>83</v>
      </c>
      <c r="Y26" s="85" t="s">
        <v>83</v>
      </c>
      <c r="Z26" s="85" t="s">
        <v>83</v>
      </c>
      <c r="AA26" s="85" t="s">
        <v>83</v>
      </c>
      <c r="AB26" s="85" t="s">
        <v>83</v>
      </c>
      <c r="AC26" s="85" t="s">
        <v>96</v>
      </c>
      <c r="AD26" s="85" t="s">
        <v>96</v>
      </c>
      <c r="AE26" s="56">
        <f t="shared" si="1"/>
        <v>14</v>
      </c>
      <c r="AF26" s="85" t="s">
        <v>148</v>
      </c>
      <c r="AG26" s="56">
        <f>IFERROR(VLOOKUP(AF26,'Fórmulas '!$B$26:$C$30,2,0),"")</f>
        <v>4</v>
      </c>
      <c r="AH26" s="56" t="str">
        <f t="shared" si="8"/>
        <v>CATASTRÓFICO</v>
      </c>
      <c r="AI26" s="66">
        <f>+IFERROR(VLOOKUP(AH26,'Fórmulas '!$E$28:$F$30,2,),"")</f>
        <v>5</v>
      </c>
      <c r="AJ26" s="67" t="str">
        <f>IFERROR(VLOOKUP(CONCATENATE(AG26,AI26),'Fórmulas '!$J$47:$K$71,2,),"")</f>
        <v>EXTREMO</v>
      </c>
      <c r="AK26" s="117" t="s">
        <v>1338</v>
      </c>
      <c r="AL26" s="84" t="s">
        <v>1339</v>
      </c>
      <c r="AM26" s="84" t="s">
        <v>1340</v>
      </c>
      <c r="AN26" s="85" t="s">
        <v>94</v>
      </c>
      <c r="AO26" s="85" t="s">
        <v>328</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99</v>
      </c>
      <c r="BG26" s="85" t="s">
        <v>301</v>
      </c>
      <c r="BH26" s="125" t="s">
        <v>1341</v>
      </c>
      <c r="BI26" s="84" t="s">
        <v>1342</v>
      </c>
      <c r="BJ26" s="84" t="s">
        <v>1343</v>
      </c>
      <c r="BK26" s="84" t="s">
        <v>1344</v>
      </c>
      <c r="BL26" s="84" t="s">
        <v>1345</v>
      </c>
      <c r="BM26" s="84" t="s">
        <v>1344</v>
      </c>
      <c r="BN26" s="85"/>
      <c r="BO26" s="85"/>
      <c r="BP26" s="85"/>
      <c r="BQ26" s="85"/>
      <c r="BR26" s="85"/>
    </row>
    <row r="27" spans="1:123" ht="405" hidden="1">
      <c r="A27" s="83" t="s">
        <v>318</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1346</v>
      </c>
      <c r="E27" s="88" t="s">
        <v>83</v>
      </c>
      <c r="F27" s="88" t="s">
        <v>83</v>
      </c>
      <c r="G27" s="88" t="s">
        <v>83</v>
      </c>
      <c r="H27" s="88" t="s">
        <v>83</v>
      </c>
      <c r="I27" s="109" t="s">
        <v>84</v>
      </c>
      <c r="J27" s="87" t="s">
        <v>335</v>
      </c>
      <c r="K27" s="87" t="s">
        <v>336</v>
      </c>
      <c r="L27" s="88" t="s">
        <v>83</v>
      </c>
      <c r="M27" s="88" t="s">
        <v>83</v>
      </c>
      <c r="N27" s="88" t="s">
        <v>83</v>
      </c>
      <c r="O27" s="88" t="s">
        <v>83</v>
      </c>
      <c r="P27" s="88" t="s">
        <v>83</v>
      </c>
      <c r="Q27" s="88" t="s">
        <v>83</v>
      </c>
      <c r="R27" s="88" t="s">
        <v>96</v>
      </c>
      <c r="S27" s="88" t="s">
        <v>83</v>
      </c>
      <c r="T27" s="88" t="s">
        <v>97</v>
      </c>
      <c r="U27" s="88" t="s">
        <v>97</v>
      </c>
      <c r="V27" s="88" t="s">
        <v>83</v>
      </c>
      <c r="W27" s="88" t="s">
        <v>83</v>
      </c>
      <c r="X27" s="88" t="s">
        <v>83</v>
      </c>
      <c r="Y27" s="88" t="s">
        <v>83</v>
      </c>
      <c r="Z27" s="88" t="s">
        <v>83</v>
      </c>
      <c r="AA27" s="88" t="s">
        <v>83</v>
      </c>
      <c r="AB27" s="88" t="s">
        <v>83</v>
      </c>
      <c r="AC27" s="88" t="s">
        <v>96</v>
      </c>
      <c r="AD27" s="88" t="s">
        <v>96</v>
      </c>
      <c r="AE27" s="56">
        <f t="shared" si="1"/>
        <v>16</v>
      </c>
      <c r="AF27" s="88" t="s">
        <v>88</v>
      </c>
      <c r="AG27" s="56">
        <f>IFERROR(VLOOKUP(AF27,'Fórmulas '!$B$26:$C$30,2,0),"")</f>
        <v>3</v>
      </c>
      <c r="AH27" s="56" t="str">
        <f t="shared" si="8"/>
        <v>CATASTRÓFICO</v>
      </c>
      <c r="AI27" s="66">
        <f>+IFERROR(VLOOKUP(AH27,'Fórmulas '!$E$28:$F$30,2,),"")</f>
        <v>5</v>
      </c>
      <c r="AJ27" s="67" t="str">
        <f>IFERROR(VLOOKUP(CONCATENATE(AG27,AI27),'Fórmulas '!$J$47:$K$71,2,),"")</f>
        <v>EXTREMO</v>
      </c>
      <c r="AK27" s="118" t="s">
        <v>1347</v>
      </c>
      <c r="AL27" s="50" t="s">
        <v>338</v>
      </c>
      <c r="AM27" s="86" t="s">
        <v>1348</v>
      </c>
      <c r="AN27" s="88" t="s">
        <v>94</v>
      </c>
      <c r="AO27" s="88" t="s">
        <v>328</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99</v>
      </c>
      <c r="BG27" s="88" t="s">
        <v>773</v>
      </c>
      <c r="BH27" s="126" t="s">
        <v>1349</v>
      </c>
      <c r="BI27" s="87" t="s">
        <v>1350</v>
      </c>
      <c r="BJ27" s="84" t="s">
        <v>1351</v>
      </c>
      <c r="BK27" s="84" t="s">
        <v>1352</v>
      </c>
      <c r="BL27" s="87" t="s">
        <v>1353</v>
      </c>
      <c r="BM27" s="84" t="s">
        <v>1352</v>
      </c>
      <c r="BN27" s="88"/>
      <c r="BO27" s="88"/>
      <c r="BP27" s="88"/>
      <c r="BQ27" s="88"/>
      <c r="BR27" s="87"/>
    </row>
    <row r="28" spans="1:123" ht="345" hidden="1">
      <c r="A28" s="67" t="s">
        <v>344</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1354</v>
      </c>
      <c r="E28" s="67" t="s">
        <v>97</v>
      </c>
      <c r="F28" s="67" t="s">
        <v>97</v>
      </c>
      <c r="G28" s="69" t="s">
        <v>97</v>
      </c>
      <c r="H28" s="69" t="s">
        <v>97</v>
      </c>
      <c r="I28" s="69" t="s">
        <v>84</v>
      </c>
      <c r="J28" s="73" t="s">
        <v>1355</v>
      </c>
      <c r="K28" s="73" t="s">
        <v>1356</v>
      </c>
      <c r="L28" s="67" t="s">
        <v>97</v>
      </c>
      <c r="M28" s="67" t="s">
        <v>97</v>
      </c>
      <c r="N28" s="67" t="s">
        <v>96</v>
      </c>
      <c r="O28" s="67" t="s">
        <v>96</v>
      </c>
      <c r="P28" s="67" t="s">
        <v>97</v>
      </c>
      <c r="Q28" s="67" t="s">
        <v>96</v>
      </c>
      <c r="R28" s="67" t="s">
        <v>96</v>
      </c>
      <c r="S28" s="67" t="s">
        <v>96</v>
      </c>
      <c r="T28" s="67" t="s">
        <v>97</v>
      </c>
      <c r="U28" s="67" t="s">
        <v>96</v>
      </c>
      <c r="V28" s="67" t="s">
        <v>96</v>
      </c>
      <c r="W28" s="67" t="s">
        <v>97</v>
      </c>
      <c r="X28" s="67" t="s">
        <v>96</v>
      </c>
      <c r="Y28" s="67" t="s">
        <v>96</v>
      </c>
      <c r="Z28" s="67" t="s">
        <v>97</v>
      </c>
      <c r="AA28" s="67" t="s">
        <v>96</v>
      </c>
      <c r="AB28" s="67" t="s">
        <v>96</v>
      </c>
      <c r="AC28" s="67" t="s">
        <v>96</v>
      </c>
      <c r="AD28" s="67" t="s">
        <v>96</v>
      </c>
      <c r="AE28" s="56">
        <f t="shared" si="1"/>
        <v>6</v>
      </c>
      <c r="AF28" s="67" t="s">
        <v>113</v>
      </c>
      <c r="AG28" s="56">
        <f>IFERROR(VLOOKUP(AF28,'Fórmulas '!$B$26:$C$30,2,0),"")</f>
        <v>1</v>
      </c>
      <c r="AH28" s="56" t="str">
        <f t="shared" si="8"/>
        <v>MAYOR</v>
      </c>
      <c r="AI28" s="66">
        <f>+IFERROR(VLOOKUP(AH28,'Fórmulas '!$E$28:$F$30,2,),"")</f>
        <v>4</v>
      </c>
      <c r="AJ28" s="67" t="str">
        <f>IFERROR(VLOOKUP(CONCATENATE(AG28,AI28),'Fórmulas '!$J$47:$K$71,2,),"")</f>
        <v>ALTO</v>
      </c>
      <c r="AK28" s="71" t="s">
        <v>1357</v>
      </c>
      <c r="AL28" s="72" t="s">
        <v>1358</v>
      </c>
      <c r="AM28" s="73" t="s">
        <v>1359</v>
      </c>
      <c r="AN28" s="67" t="s">
        <v>94</v>
      </c>
      <c r="AO28" s="67" t="s">
        <v>95</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99</v>
      </c>
      <c r="BG28" s="67" t="s">
        <v>612</v>
      </c>
      <c r="BH28" s="123" t="s">
        <v>1360</v>
      </c>
      <c r="BI28" s="67" t="s">
        <v>1361</v>
      </c>
      <c r="BJ28" s="105" t="s">
        <v>1362</v>
      </c>
      <c r="BK28" s="72" t="s">
        <v>1363</v>
      </c>
      <c r="BL28" s="73" t="s">
        <v>1364</v>
      </c>
      <c r="BM28" s="72" t="s">
        <v>1363</v>
      </c>
      <c r="BN28" s="70"/>
      <c r="BO28" s="72"/>
      <c r="BP28" s="68"/>
      <c r="BQ28" s="68"/>
      <c r="BR28" s="75"/>
    </row>
    <row r="29" spans="1:123" ht="240" hidden="1">
      <c r="A29" s="50" t="s">
        <v>358</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1365</v>
      </c>
      <c r="E29" s="10" t="s">
        <v>97</v>
      </c>
      <c r="F29" s="10" t="s">
        <v>97</v>
      </c>
      <c r="G29" s="10" t="s">
        <v>97</v>
      </c>
      <c r="H29" s="10" t="s">
        <v>97</v>
      </c>
      <c r="I29" s="10" t="s">
        <v>84</v>
      </c>
      <c r="J29" s="61" t="s">
        <v>362</v>
      </c>
      <c r="K29" s="61" t="s">
        <v>363</v>
      </c>
      <c r="L29" s="10" t="s">
        <v>97</v>
      </c>
      <c r="M29" s="10" t="s">
        <v>97</v>
      </c>
      <c r="N29" s="10" t="s">
        <v>97</v>
      </c>
      <c r="O29" s="10" t="s">
        <v>97</v>
      </c>
      <c r="P29" s="10" t="s">
        <v>97</v>
      </c>
      <c r="Q29" s="10" t="s">
        <v>97</v>
      </c>
      <c r="R29" s="10" t="s">
        <v>97</v>
      </c>
      <c r="S29" s="10" t="s">
        <v>97</v>
      </c>
      <c r="T29" s="10" t="s">
        <v>96</v>
      </c>
      <c r="U29" s="10" t="s">
        <v>97</v>
      </c>
      <c r="V29" s="10" t="s">
        <v>97</v>
      </c>
      <c r="W29" s="10" t="s">
        <v>97</v>
      </c>
      <c r="X29" s="10" t="s">
        <v>97</v>
      </c>
      <c r="Y29" s="10" t="s">
        <v>97</v>
      </c>
      <c r="Z29" s="10" t="s">
        <v>97</v>
      </c>
      <c r="AA29" s="10" t="s">
        <v>96</v>
      </c>
      <c r="AB29" s="10" t="s">
        <v>97</v>
      </c>
      <c r="AC29" s="10" t="s">
        <v>97</v>
      </c>
      <c r="AD29" s="10" t="s">
        <v>96</v>
      </c>
      <c r="AE29" s="56">
        <f t="shared" si="1"/>
        <v>16</v>
      </c>
      <c r="AF29" s="63" t="s">
        <v>148</v>
      </c>
      <c r="AG29" s="56">
        <f>IFERROR(VLOOKUP(AF29,'Fórmulas '!$B$26:$C$30,2,0),"")</f>
        <v>4</v>
      </c>
      <c r="AH29" s="56" t="str">
        <f t="shared" si="8"/>
        <v>CATASTRÓFICO</v>
      </c>
      <c r="AI29" s="66">
        <f>+IFERROR(VLOOKUP(AH29,'Fórmulas '!$E$28:$F$30,2,),"")</f>
        <v>5</v>
      </c>
      <c r="AJ29" s="67" t="str">
        <f>IFERROR(VLOOKUP(CONCATENATE(AG29,AI29),'Fórmulas '!$J$47:$K$71,2,),"")</f>
        <v>EXTREMO</v>
      </c>
      <c r="AK29" s="71" t="s">
        <v>1366</v>
      </c>
      <c r="AL29" s="50" t="s">
        <v>1367</v>
      </c>
      <c r="AM29" s="62" t="s">
        <v>1368</v>
      </c>
      <c r="AN29" s="10" t="s">
        <v>94</v>
      </c>
      <c r="AO29" s="10" t="s">
        <v>95</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411</v>
      </c>
      <c r="BG29" s="10" t="s">
        <v>1369</v>
      </c>
      <c r="BH29" s="51" t="s">
        <v>1370</v>
      </c>
      <c r="BI29" s="50" t="s">
        <v>1371</v>
      </c>
      <c r="BJ29" s="50" t="s">
        <v>1372</v>
      </c>
      <c r="BK29" s="50" t="s">
        <v>924</v>
      </c>
      <c r="BL29" s="177" t="s">
        <v>1372</v>
      </c>
      <c r="BM29" s="178" t="s">
        <v>1373</v>
      </c>
      <c r="BN29" s="9"/>
      <c r="BO29" s="9"/>
      <c r="BP29" s="179" t="s">
        <v>1374</v>
      </c>
      <c r="BQ29" s="179" t="s">
        <v>1375</v>
      </c>
      <c r="BR29" s="22"/>
    </row>
    <row r="30" spans="1:123" ht="150" hidden="1">
      <c r="A30" s="50" t="s">
        <v>358</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372</v>
      </c>
      <c r="E30" s="64" t="s">
        <v>97</v>
      </c>
      <c r="F30" s="64" t="s">
        <v>97</v>
      </c>
      <c r="G30" s="64" t="s">
        <v>97</v>
      </c>
      <c r="H30" s="64" t="s">
        <v>97</v>
      </c>
      <c r="I30" s="64" t="s">
        <v>84</v>
      </c>
      <c r="J30" s="96" t="s">
        <v>373</v>
      </c>
      <c r="K30" s="61" t="s">
        <v>374</v>
      </c>
      <c r="L30" s="10" t="s">
        <v>97</v>
      </c>
      <c r="M30" s="10" t="s">
        <v>97</v>
      </c>
      <c r="N30" s="10" t="s">
        <v>97</v>
      </c>
      <c r="O30" s="10" t="s">
        <v>97</v>
      </c>
      <c r="P30" s="10" t="s">
        <v>97</v>
      </c>
      <c r="Q30" s="10" t="s">
        <v>97</v>
      </c>
      <c r="R30" s="10" t="s">
        <v>97</v>
      </c>
      <c r="S30" s="10" t="s">
        <v>97</v>
      </c>
      <c r="T30" s="10" t="s">
        <v>96</v>
      </c>
      <c r="U30" s="10" t="s">
        <v>97</v>
      </c>
      <c r="V30" s="10" t="s">
        <v>97</v>
      </c>
      <c r="W30" s="10" t="s">
        <v>97</v>
      </c>
      <c r="X30" s="10" t="s">
        <v>97</v>
      </c>
      <c r="Y30" s="10" t="s">
        <v>97</v>
      </c>
      <c r="Z30" s="10" t="s">
        <v>97</v>
      </c>
      <c r="AA30" s="10" t="s">
        <v>96</v>
      </c>
      <c r="AB30" s="10" t="s">
        <v>97</v>
      </c>
      <c r="AC30" s="10" t="s">
        <v>97</v>
      </c>
      <c r="AD30" s="10" t="s">
        <v>96</v>
      </c>
      <c r="AE30" s="56">
        <f t="shared" si="1"/>
        <v>16</v>
      </c>
      <c r="AF30" s="63" t="s">
        <v>148</v>
      </c>
      <c r="AG30" s="56">
        <f>IFERROR(VLOOKUP(AF30,'Fórmulas '!$B$26:$C$30,2,0),"")</f>
        <v>4</v>
      </c>
      <c r="AH30" s="56" t="str">
        <f t="shared" si="8"/>
        <v>CATASTRÓFICO</v>
      </c>
      <c r="AI30" s="66">
        <f>+IFERROR(VLOOKUP(AH30,'Fórmulas '!$E$28:$F$30,2,),"")</f>
        <v>5</v>
      </c>
      <c r="AJ30" s="67" t="str">
        <f>IFERROR(VLOOKUP(CONCATENATE(AG30,AI30),'Fórmulas '!$J$47:$K$71,2,),"")</f>
        <v>EXTREMO</v>
      </c>
      <c r="AK30" s="71" t="s">
        <v>1376</v>
      </c>
      <c r="AL30" s="50" t="s">
        <v>1377</v>
      </c>
      <c r="AM30" s="62" t="s">
        <v>1378</v>
      </c>
      <c r="AN30" s="10" t="s">
        <v>94</v>
      </c>
      <c r="AO30" s="10" t="s">
        <v>95</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411</v>
      </c>
      <c r="BG30" s="10" t="s">
        <v>1369</v>
      </c>
      <c r="BH30" s="51" t="s">
        <v>1370</v>
      </c>
      <c r="BI30" s="50" t="s">
        <v>1379</v>
      </c>
      <c r="BJ30" s="50" t="s">
        <v>1372</v>
      </c>
      <c r="BK30" s="50" t="s">
        <v>924</v>
      </c>
      <c r="BL30" s="177" t="s">
        <v>1372</v>
      </c>
      <c r="BM30" s="178" t="s">
        <v>1373</v>
      </c>
      <c r="BN30" s="9"/>
      <c r="BO30" s="9"/>
      <c r="BP30" s="179" t="s">
        <v>1380</v>
      </c>
      <c r="BQ30" s="179" t="s">
        <v>1381</v>
      </c>
      <c r="BR30" s="22"/>
    </row>
    <row r="31" spans="1:123" ht="135" hidden="1">
      <c r="A31" s="50" t="s">
        <v>358</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381</v>
      </c>
      <c r="E31" s="10" t="s">
        <v>97</v>
      </c>
      <c r="F31" s="10" t="s">
        <v>97</v>
      </c>
      <c r="G31" s="10" t="s">
        <v>97</v>
      </c>
      <c r="H31" s="10" t="s">
        <v>97</v>
      </c>
      <c r="I31" s="10" t="s">
        <v>84</v>
      </c>
      <c r="J31" s="51" t="s">
        <v>382</v>
      </c>
      <c r="K31" s="61" t="s">
        <v>383</v>
      </c>
      <c r="L31" s="10" t="s">
        <v>97</v>
      </c>
      <c r="M31" s="10" t="s">
        <v>97</v>
      </c>
      <c r="N31" s="10" t="s">
        <v>97</v>
      </c>
      <c r="O31" s="10" t="s">
        <v>97</v>
      </c>
      <c r="P31" s="10" t="s">
        <v>97</v>
      </c>
      <c r="Q31" s="10" t="s">
        <v>97</v>
      </c>
      <c r="R31" s="10" t="s">
        <v>97</v>
      </c>
      <c r="S31" s="10" t="s">
        <v>97</v>
      </c>
      <c r="T31" s="10" t="s">
        <v>97</v>
      </c>
      <c r="U31" s="10" t="s">
        <v>97</v>
      </c>
      <c r="V31" s="10" t="s">
        <v>97</v>
      </c>
      <c r="W31" s="10" t="s">
        <v>97</v>
      </c>
      <c r="X31" s="10" t="s">
        <v>97</v>
      </c>
      <c r="Y31" s="10" t="s">
        <v>97</v>
      </c>
      <c r="Z31" s="10" t="s">
        <v>97</v>
      </c>
      <c r="AA31" s="10" t="s">
        <v>96</v>
      </c>
      <c r="AB31" s="10" t="s">
        <v>97</v>
      </c>
      <c r="AC31" s="10" t="s">
        <v>97</v>
      </c>
      <c r="AD31" s="10" t="s">
        <v>96</v>
      </c>
      <c r="AE31" s="56">
        <f t="shared" si="1"/>
        <v>17</v>
      </c>
      <c r="AF31" s="63" t="s">
        <v>148</v>
      </c>
      <c r="AG31" s="56">
        <f>IFERROR(VLOOKUP(AF31,'Fórmulas '!$B$26:$C$30,2,0),"")</f>
        <v>4</v>
      </c>
      <c r="AH31" s="56" t="str">
        <f t="shared" si="8"/>
        <v>CATASTRÓFICO</v>
      </c>
      <c r="AI31" s="66">
        <f>+IFERROR(VLOOKUP(AH31,'Fórmulas '!$E$28:$F$30,2,),"")</f>
        <v>5</v>
      </c>
      <c r="AJ31" s="67" t="str">
        <f>IFERROR(VLOOKUP(CONCATENATE(AG31,AI31),'Fórmulas '!$J$47:$K$71,2,),"")</f>
        <v>EXTREMO</v>
      </c>
      <c r="AK31" s="71" t="s">
        <v>1382</v>
      </c>
      <c r="AL31" s="50" t="s">
        <v>1383</v>
      </c>
      <c r="AM31" s="62" t="s">
        <v>1054</v>
      </c>
      <c r="AN31" s="10" t="s">
        <v>94</v>
      </c>
      <c r="AO31" s="10" t="s">
        <v>95</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411</v>
      </c>
      <c r="BG31" s="10" t="s">
        <v>1369</v>
      </c>
      <c r="BH31" s="51" t="s">
        <v>1370</v>
      </c>
      <c r="BI31" s="50" t="s">
        <v>1384</v>
      </c>
      <c r="BJ31" s="50" t="s">
        <v>1372</v>
      </c>
      <c r="BK31" s="50" t="s">
        <v>924</v>
      </c>
      <c r="BL31" s="177" t="s">
        <v>1372</v>
      </c>
      <c r="BM31" s="178" t="s">
        <v>1373</v>
      </c>
      <c r="BN31" s="9"/>
      <c r="BO31" s="9"/>
      <c r="BP31" s="179" t="s">
        <v>1385</v>
      </c>
      <c r="BQ31" s="179" t="s">
        <v>1381</v>
      </c>
      <c r="BR31" s="22"/>
    </row>
    <row r="32" spans="1:123" ht="105" hidden="1">
      <c r="A32" s="50" t="s">
        <v>400</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1386</v>
      </c>
      <c r="E32" s="10" t="s">
        <v>83</v>
      </c>
      <c r="F32" s="10" t="s">
        <v>83</v>
      </c>
      <c r="G32" s="10" t="s">
        <v>97</v>
      </c>
      <c r="H32" s="10" t="s">
        <v>97</v>
      </c>
      <c r="I32" s="10" t="s">
        <v>84</v>
      </c>
      <c r="J32" s="61" t="s">
        <v>405</v>
      </c>
      <c r="K32" s="61" t="s">
        <v>406</v>
      </c>
      <c r="L32" s="10" t="s">
        <v>83</v>
      </c>
      <c r="M32" s="10" t="s">
        <v>83</v>
      </c>
      <c r="N32" s="10" t="s">
        <v>83</v>
      </c>
      <c r="O32" s="10" t="s">
        <v>83</v>
      </c>
      <c r="P32" s="10" t="s">
        <v>83</v>
      </c>
      <c r="Q32" s="10" t="s">
        <v>83</v>
      </c>
      <c r="R32" s="10" t="s">
        <v>83</v>
      </c>
      <c r="S32" s="10" t="s">
        <v>83</v>
      </c>
      <c r="T32" s="10" t="s">
        <v>83</v>
      </c>
      <c r="U32" s="10" t="s">
        <v>83</v>
      </c>
      <c r="V32" s="10" t="s">
        <v>83</v>
      </c>
      <c r="W32" s="10" t="s">
        <v>83</v>
      </c>
      <c r="X32" s="10" t="s">
        <v>83</v>
      </c>
      <c r="Y32" s="10" t="s">
        <v>83</v>
      </c>
      <c r="Z32" s="10" t="s">
        <v>83</v>
      </c>
      <c r="AA32" s="10" t="s">
        <v>147</v>
      </c>
      <c r="AB32" s="10" t="s">
        <v>83</v>
      </c>
      <c r="AC32" s="10" t="s">
        <v>83</v>
      </c>
      <c r="AD32" s="10" t="s">
        <v>147</v>
      </c>
      <c r="AE32" s="56">
        <f t="shared" si="1"/>
        <v>17</v>
      </c>
      <c r="AF32" s="10" t="s">
        <v>88</v>
      </c>
      <c r="AG32" s="56">
        <f>IFERROR(VLOOKUP(AF32,'Fórmulas '!$B$26:$C$30,2,0),"")</f>
        <v>3</v>
      </c>
      <c r="AH32" s="56" t="str">
        <f t="shared" si="8"/>
        <v>CATASTRÓFICO</v>
      </c>
      <c r="AI32" s="66">
        <f>+IFERROR(VLOOKUP(AH32,'Fórmulas '!$E$28:$F$30,2,),"")</f>
        <v>5</v>
      </c>
      <c r="AJ32" s="67" t="str">
        <f>IFERROR(VLOOKUP(CONCATENATE(AG32,AI32),'Fórmulas '!$J$47:$K$71,2,),"")</f>
        <v>EXTREMO</v>
      </c>
      <c r="AK32" s="115" t="s">
        <v>1387</v>
      </c>
      <c r="AL32" s="61" t="s">
        <v>409</v>
      </c>
      <c r="AM32" s="61" t="s">
        <v>410</v>
      </c>
      <c r="AN32" s="10" t="s">
        <v>94</v>
      </c>
      <c r="AO32" s="10" t="s">
        <v>328</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411</v>
      </c>
      <c r="BG32" s="10" t="s">
        <v>773</v>
      </c>
      <c r="BH32" s="61" t="s">
        <v>412</v>
      </c>
      <c r="BI32" s="61" t="s">
        <v>422</v>
      </c>
      <c r="BJ32" s="61" t="s">
        <v>1298</v>
      </c>
      <c r="BK32" s="9" t="s">
        <v>924</v>
      </c>
      <c r="BL32" s="61" t="s">
        <v>1298</v>
      </c>
      <c r="BM32" s="9" t="s">
        <v>924</v>
      </c>
      <c r="BN32" s="94"/>
      <c r="BO32" s="9"/>
      <c r="BP32" s="11"/>
      <c r="BQ32" s="11"/>
      <c r="BR32" s="11"/>
    </row>
    <row r="33" spans="1:70" ht="120" hidden="1">
      <c r="A33" s="50" t="s">
        <v>400</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1386</v>
      </c>
      <c r="E33" s="10" t="s">
        <v>83</v>
      </c>
      <c r="F33" s="10" t="s">
        <v>83</v>
      </c>
      <c r="G33" s="10" t="s">
        <v>97</v>
      </c>
      <c r="H33" s="10" t="s">
        <v>97</v>
      </c>
      <c r="I33" s="10" t="s">
        <v>84</v>
      </c>
      <c r="J33" s="61" t="s">
        <v>418</v>
      </c>
      <c r="K33" s="61" t="s">
        <v>406</v>
      </c>
      <c r="L33" s="10" t="s">
        <v>83</v>
      </c>
      <c r="M33" s="10" t="s">
        <v>83</v>
      </c>
      <c r="N33" s="10" t="s">
        <v>83</v>
      </c>
      <c r="O33" s="10" t="s">
        <v>83</v>
      </c>
      <c r="P33" s="10" t="s">
        <v>83</v>
      </c>
      <c r="Q33" s="10" t="s">
        <v>83</v>
      </c>
      <c r="R33" s="10" t="s">
        <v>83</v>
      </c>
      <c r="S33" s="10" t="s">
        <v>83</v>
      </c>
      <c r="T33" s="10" t="s">
        <v>83</v>
      </c>
      <c r="U33" s="10" t="s">
        <v>83</v>
      </c>
      <c r="V33" s="10" t="s">
        <v>83</v>
      </c>
      <c r="W33" s="10" t="s">
        <v>83</v>
      </c>
      <c r="X33" s="10" t="s">
        <v>83</v>
      </c>
      <c r="Y33" s="10" t="s">
        <v>83</v>
      </c>
      <c r="Z33" s="10" t="s">
        <v>83</v>
      </c>
      <c r="AA33" s="10" t="s">
        <v>147</v>
      </c>
      <c r="AB33" s="10" t="s">
        <v>83</v>
      </c>
      <c r="AC33" s="10" t="s">
        <v>83</v>
      </c>
      <c r="AD33" s="10" t="s">
        <v>147</v>
      </c>
      <c r="AE33" s="56">
        <f t="shared" si="1"/>
        <v>17</v>
      </c>
      <c r="AF33" s="10" t="s">
        <v>88</v>
      </c>
      <c r="AG33" s="56">
        <f>IFERROR(VLOOKUP(AF33,'Fórmulas '!$B$26:$C$30,2,0),"")</f>
        <v>3</v>
      </c>
      <c r="AH33" s="56" t="str">
        <f t="shared" si="8"/>
        <v>CATASTRÓFICO</v>
      </c>
      <c r="AI33" s="66">
        <f>+IFERROR(VLOOKUP(AH33,'Fórmulas '!$E$28:$F$30,2,),"")</f>
        <v>5</v>
      </c>
      <c r="AJ33" s="67" t="str">
        <f>IFERROR(VLOOKUP(CONCATENATE(AG33,AI33),'Fórmulas '!$J$47:$K$71,2,),"")</f>
        <v>EXTREMO</v>
      </c>
      <c r="AK33" s="115" t="s">
        <v>1388</v>
      </c>
      <c r="AL33" s="61" t="s">
        <v>420</v>
      </c>
      <c r="AM33" s="61" t="s">
        <v>421</v>
      </c>
      <c r="AN33" s="10" t="s">
        <v>94</v>
      </c>
      <c r="AO33" s="10" t="s">
        <v>328</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411</v>
      </c>
      <c r="BG33" s="10" t="s">
        <v>773</v>
      </c>
      <c r="BH33" s="61" t="s">
        <v>412</v>
      </c>
      <c r="BI33" s="61" t="s">
        <v>422</v>
      </c>
      <c r="BJ33" s="61" t="s">
        <v>1298</v>
      </c>
      <c r="BK33" s="9" t="s">
        <v>924</v>
      </c>
      <c r="BL33" s="61" t="s">
        <v>1298</v>
      </c>
      <c r="BM33" s="9" t="s">
        <v>924</v>
      </c>
      <c r="BN33" s="94"/>
      <c r="BO33" s="9"/>
      <c r="BP33" s="11"/>
      <c r="BQ33" s="11"/>
      <c r="BR33" s="11"/>
    </row>
    <row r="34" spans="1:70" ht="270" hidden="1">
      <c r="A34" s="10" t="s">
        <v>400</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1389</v>
      </c>
      <c r="E34" s="10" t="s">
        <v>83</v>
      </c>
      <c r="F34" s="10" t="s">
        <v>83</v>
      </c>
      <c r="G34" s="10" t="s">
        <v>97</v>
      </c>
      <c r="H34" s="10" t="s">
        <v>97</v>
      </c>
      <c r="I34" s="10" t="s">
        <v>84</v>
      </c>
      <c r="J34" s="61" t="s">
        <v>427</v>
      </c>
      <c r="K34" s="61" t="s">
        <v>406</v>
      </c>
      <c r="L34" s="10" t="s">
        <v>83</v>
      </c>
      <c r="M34" s="10" t="s">
        <v>83</v>
      </c>
      <c r="N34" s="10" t="s">
        <v>83</v>
      </c>
      <c r="O34" s="10" t="s">
        <v>83</v>
      </c>
      <c r="P34" s="10" t="s">
        <v>83</v>
      </c>
      <c r="Q34" s="10" t="s">
        <v>83</v>
      </c>
      <c r="R34" s="10" t="s">
        <v>83</v>
      </c>
      <c r="S34" s="10" t="s">
        <v>83</v>
      </c>
      <c r="T34" s="10" t="s">
        <v>83</v>
      </c>
      <c r="U34" s="10" t="s">
        <v>83</v>
      </c>
      <c r="V34" s="10" t="s">
        <v>83</v>
      </c>
      <c r="W34" s="10" t="s">
        <v>83</v>
      </c>
      <c r="X34" s="10" t="s">
        <v>83</v>
      </c>
      <c r="Y34" s="10" t="s">
        <v>83</v>
      </c>
      <c r="Z34" s="10" t="s">
        <v>83</v>
      </c>
      <c r="AA34" s="10" t="s">
        <v>147</v>
      </c>
      <c r="AB34" s="10" t="s">
        <v>83</v>
      </c>
      <c r="AC34" s="10" t="s">
        <v>83</v>
      </c>
      <c r="AD34" s="10" t="s">
        <v>147</v>
      </c>
      <c r="AE34" s="56">
        <f t="shared" si="1"/>
        <v>17</v>
      </c>
      <c r="AF34" s="10" t="s">
        <v>88</v>
      </c>
      <c r="AG34" s="56">
        <f>IFERROR(VLOOKUP(AF34,'Fórmulas '!$B$26:$C$30,2,0),"")</f>
        <v>3</v>
      </c>
      <c r="AH34" s="56" t="str">
        <f t="shared" si="8"/>
        <v>CATASTRÓFICO</v>
      </c>
      <c r="AI34" s="66">
        <f>+IFERROR(VLOOKUP(AH34,'Fórmulas '!$E$28:$F$30,2,),"")</f>
        <v>5</v>
      </c>
      <c r="AJ34" s="67" t="str">
        <f>IFERROR(VLOOKUP(CONCATENATE(AG34,AI34),'Fórmulas '!$J$47:$K$71,2,),"")</f>
        <v>EXTREMO</v>
      </c>
      <c r="AK34" s="119" t="s">
        <v>1390</v>
      </c>
      <c r="AL34" s="61" t="s">
        <v>429</v>
      </c>
      <c r="AM34" s="61" t="s">
        <v>430</v>
      </c>
      <c r="AN34" s="10" t="s">
        <v>94</v>
      </c>
      <c r="AO34" s="10" t="s">
        <v>328</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411</v>
      </c>
      <c r="BG34" s="10" t="s">
        <v>773</v>
      </c>
      <c r="BH34" s="95" t="s">
        <v>1390</v>
      </c>
      <c r="BI34" s="61" t="s">
        <v>430</v>
      </c>
      <c r="BJ34" s="61" t="s">
        <v>1298</v>
      </c>
      <c r="BK34" s="9" t="s">
        <v>924</v>
      </c>
      <c r="BL34" s="61" t="s">
        <v>1298</v>
      </c>
      <c r="BM34" s="9" t="s">
        <v>924</v>
      </c>
      <c r="BN34" s="22"/>
      <c r="BO34" s="11"/>
      <c r="BP34" s="11"/>
      <c r="BQ34" s="11"/>
      <c r="BR34" s="11"/>
    </row>
    <row r="35" spans="1:70" ht="105" hidden="1">
      <c r="A35" s="10" t="s">
        <v>400</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1389</v>
      </c>
      <c r="E35" s="10" t="s">
        <v>83</v>
      </c>
      <c r="F35" s="10" t="s">
        <v>83</v>
      </c>
      <c r="G35" s="10" t="s">
        <v>97</v>
      </c>
      <c r="H35" s="10" t="s">
        <v>97</v>
      </c>
      <c r="I35" s="10" t="s">
        <v>84</v>
      </c>
      <c r="J35" s="61" t="s">
        <v>427</v>
      </c>
      <c r="K35" s="61" t="s">
        <v>406</v>
      </c>
      <c r="L35" s="10" t="s">
        <v>83</v>
      </c>
      <c r="M35" s="10" t="s">
        <v>83</v>
      </c>
      <c r="N35" s="10" t="s">
        <v>83</v>
      </c>
      <c r="O35" s="10" t="s">
        <v>83</v>
      </c>
      <c r="P35" s="10" t="s">
        <v>83</v>
      </c>
      <c r="Q35" s="10" t="s">
        <v>83</v>
      </c>
      <c r="R35" s="10" t="s">
        <v>83</v>
      </c>
      <c r="S35" s="10" t="s">
        <v>83</v>
      </c>
      <c r="T35" s="10" t="s">
        <v>83</v>
      </c>
      <c r="U35" s="10" t="s">
        <v>83</v>
      </c>
      <c r="V35" s="10" t="s">
        <v>83</v>
      </c>
      <c r="W35" s="10" t="s">
        <v>83</v>
      </c>
      <c r="X35" s="10" t="s">
        <v>83</v>
      </c>
      <c r="Y35" s="10" t="s">
        <v>83</v>
      </c>
      <c r="Z35" s="10" t="s">
        <v>83</v>
      </c>
      <c r="AA35" s="10" t="s">
        <v>147</v>
      </c>
      <c r="AB35" s="10" t="s">
        <v>83</v>
      </c>
      <c r="AC35" s="10" t="s">
        <v>83</v>
      </c>
      <c r="AD35" s="10" t="s">
        <v>147</v>
      </c>
      <c r="AE35" s="56">
        <f t="shared" si="1"/>
        <v>17</v>
      </c>
      <c r="AF35" s="10" t="s">
        <v>88</v>
      </c>
      <c r="AG35" s="56">
        <f>IFERROR(VLOOKUP(AF35,'Fórmulas '!$B$26:$C$30,2,0),"")</f>
        <v>3</v>
      </c>
      <c r="AH35" s="56" t="str">
        <f t="shared" si="8"/>
        <v>CATASTRÓFICO</v>
      </c>
      <c r="AI35" s="66">
        <f>+IFERROR(VLOOKUP(AH35,'Fórmulas '!$E$28:$F$30,2,),"")</f>
        <v>5</v>
      </c>
      <c r="AJ35" s="67" t="str">
        <f>IFERROR(VLOOKUP(CONCATENATE(AG35,AI35),'Fórmulas '!$J$47:$K$71,2,),"")</f>
        <v>EXTREMO</v>
      </c>
      <c r="AK35" s="120" t="s">
        <v>1391</v>
      </c>
      <c r="AL35" s="61" t="s">
        <v>429</v>
      </c>
      <c r="AM35" s="51" t="s">
        <v>439</v>
      </c>
      <c r="AN35" s="10" t="s">
        <v>94</v>
      </c>
      <c r="AO35" s="10" t="s">
        <v>328</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411</v>
      </c>
      <c r="BG35" s="10" t="s">
        <v>773</v>
      </c>
      <c r="BH35" s="127" t="s">
        <v>1391</v>
      </c>
      <c r="BI35" s="51" t="s">
        <v>439</v>
      </c>
      <c r="BJ35" s="61" t="s">
        <v>1298</v>
      </c>
      <c r="BK35" s="9" t="s">
        <v>924</v>
      </c>
      <c r="BL35" s="61" t="s">
        <v>1298</v>
      </c>
      <c r="BM35" s="9" t="s">
        <v>924</v>
      </c>
      <c r="BN35" s="22"/>
      <c r="BO35" s="11"/>
      <c r="BP35" s="11"/>
      <c r="BQ35" s="11"/>
      <c r="BR35" s="11"/>
    </row>
    <row r="36" spans="1:70" ht="105" hidden="1">
      <c r="A36" s="10" t="s">
        <v>400</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1389</v>
      </c>
      <c r="E36" s="10" t="s">
        <v>83</v>
      </c>
      <c r="F36" s="10" t="s">
        <v>83</v>
      </c>
      <c r="G36" s="10" t="s">
        <v>97</v>
      </c>
      <c r="H36" s="10" t="s">
        <v>97</v>
      </c>
      <c r="I36" s="10" t="s">
        <v>84</v>
      </c>
      <c r="J36" s="61" t="s">
        <v>427</v>
      </c>
      <c r="K36" s="61" t="s">
        <v>406</v>
      </c>
      <c r="L36" s="10" t="s">
        <v>83</v>
      </c>
      <c r="M36" s="10" t="s">
        <v>83</v>
      </c>
      <c r="N36" s="10" t="s">
        <v>83</v>
      </c>
      <c r="O36" s="10" t="s">
        <v>83</v>
      </c>
      <c r="P36" s="10" t="s">
        <v>83</v>
      </c>
      <c r="Q36" s="10" t="s">
        <v>83</v>
      </c>
      <c r="R36" s="10" t="s">
        <v>83</v>
      </c>
      <c r="S36" s="10" t="s">
        <v>83</v>
      </c>
      <c r="T36" s="10" t="s">
        <v>83</v>
      </c>
      <c r="U36" s="10" t="s">
        <v>83</v>
      </c>
      <c r="V36" s="10" t="s">
        <v>83</v>
      </c>
      <c r="W36" s="10" t="s">
        <v>83</v>
      </c>
      <c r="X36" s="10" t="s">
        <v>83</v>
      </c>
      <c r="Y36" s="10" t="s">
        <v>83</v>
      </c>
      <c r="Z36" s="10" t="s">
        <v>83</v>
      </c>
      <c r="AA36" s="10" t="s">
        <v>147</v>
      </c>
      <c r="AB36" s="10" t="s">
        <v>83</v>
      </c>
      <c r="AC36" s="10" t="s">
        <v>83</v>
      </c>
      <c r="AD36" s="10" t="s">
        <v>147</v>
      </c>
      <c r="AE36" s="56">
        <f t="shared" si="1"/>
        <v>17</v>
      </c>
      <c r="AF36" s="10" t="s">
        <v>88</v>
      </c>
      <c r="AG36" s="56">
        <f>IFERROR(VLOOKUP(AF36,'Fórmulas '!$B$26:$C$30,2,0),"")</f>
        <v>3</v>
      </c>
      <c r="AH36" s="56" t="str">
        <f t="shared" si="8"/>
        <v>CATASTRÓFICO</v>
      </c>
      <c r="AI36" s="66">
        <f>+IFERROR(VLOOKUP(AH36,'Fórmulas '!$E$28:$F$30,2,),"")</f>
        <v>5</v>
      </c>
      <c r="AJ36" s="67" t="str">
        <f>IFERROR(VLOOKUP(CONCATENATE(AG36,AI36),'Fórmulas '!$J$47:$K$71,2,),"")</f>
        <v>EXTREMO</v>
      </c>
      <c r="AK36" s="115" t="s">
        <v>1388</v>
      </c>
      <c r="AL36" s="61" t="s">
        <v>444</v>
      </c>
      <c r="AM36" s="61" t="s">
        <v>421</v>
      </c>
      <c r="AN36" s="10" t="s">
        <v>94</v>
      </c>
      <c r="AO36" s="10" t="s">
        <v>328</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411</v>
      </c>
      <c r="BG36" s="10" t="s">
        <v>773</v>
      </c>
      <c r="BH36" s="61" t="s">
        <v>412</v>
      </c>
      <c r="BI36" s="61" t="s">
        <v>422</v>
      </c>
      <c r="BJ36" s="61" t="s">
        <v>1298</v>
      </c>
      <c r="BK36" s="9" t="s">
        <v>924</v>
      </c>
      <c r="BL36" s="61" t="s">
        <v>1298</v>
      </c>
      <c r="BM36" s="9" t="s">
        <v>924</v>
      </c>
      <c r="BN36" s="22"/>
      <c r="BO36" s="11"/>
      <c r="BP36" s="11"/>
      <c r="BQ36" s="11"/>
      <c r="BR36" s="11"/>
    </row>
    <row r="37" spans="1:70" ht="195" hidden="1">
      <c r="A37" s="69" t="s">
        <v>208</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1392</v>
      </c>
      <c r="E37" s="67" t="s">
        <v>97</v>
      </c>
      <c r="F37" s="67" t="s">
        <v>97</v>
      </c>
      <c r="G37" s="69" t="s">
        <v>97</v>
      </c>
      <c r="H37" s="69" t="s">
        <v>97</v>
      </c>
      <c r="I37" s="69" t="s">
        <v>84</v>
      </c>
      <c r="J37" s="72" t="s">
        <v>1393</v>
      </c>
      <c r="K37" s="73" t="s">
        <v>1394</v>
      </c>
      <c r="L37" s="67" t="s">
        <v>96</v>
      </c>
      <c r="M37" s="67" t="s">
        <v>97</v>
      </c>
      <c r="N37" s="67" t="s">
        <v>97</v>
      </c>
      <c r="O37" s="67" t="s">
        <v>97</v>
      </c>
      <c r="P37" s="67" t="s">
        <v>97</v>
      </c>
      <c r="Q37" s="67" t="s">
        <v>96</v>
      </c>
      <c r="R37" s="67" t="s">
        <v>97</v>
      </c>
      <c r="S37" s="67" t="s">
        <v>96</v>
      </c>
      <c r="T37" s="67" t="s">
        <v>96</v>
      </c>
      <c r="U37" s="67" t="s">
        <v>97</v>
      </c>
      <c r="V37" s="67" t="s">
        <v>97</v>
      </c>
      <c r="W37" s="67" t="s">
        <v>97</v>
      </c>
      <c r="X37" s="67" t="s">
        <v>97</v>
      </c>
      <c r="Y37" s="67" t="s">
        <v>97</v>
      </c>
      <c r="Z37" s="67" t="s">
        <v>97</v>
      </c>
      <c r="AA37" s="67" t="s">
        <v>96</v>
      </c>
      <c r="AB37" s="67" t="s">
        <v>97</v>
      </c>
      <c r="AC37" s="67" t="s">
        <v>97</v>
      </c>
      <c r="AD37" s="67" t="s">
        <v>96</v>
      </c>
      <c r="AE37" s="56">
        <f t="shared" si="1"/>
        <v>13</v>
      </c>
      <c r="AF37" s="67" t="s">
        <v>88</v>
      </c>
      <c r="AG37" s="56">
        <f>IFERROR(VLOOKUP(AF37,'Fórmulas '!$B$26:$C$30,2,0),"")</f>
        <v>3</v>
      </c>
      <c r="AH37" s="56" t="str">
        <f t="shared" si="8"/>
        <v>CATASTRÓFICO</v>
      </c>
      <c r="AI37" s="66">
        <f>+IFERROR(VLOOKUP(AH37,'Fórmulas '!$E$28:$F$30,2,),"")</f>
        <v>5</v>
      </c>
      <c r="AJ37" s="67" t="str">
        <f>IFERROR(VLOOKUP(CONCATENATE(AG37,AI37),'Fórmulas '!$J$47:$K$71,2,),"")</f>
        <v>EXTREMO</v>
      </c>
      <c r="AK37" s="71" t="s">
        <v>1395</v>
      </c>
      <c r="AL37" s="72" t="s">
        <v>1396</v>
      </c>
      <c r="AM37" s="73" t="s">
        <v>1397</v>
      </c>
      <c r="AN37" s="69" t="s">
        <v>94</v>
      </c>
      <c r="AO37" s="67" t="s">
        <v>268</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99</v>
      </c>
      <c r="BG37" s="67" t="s">
        <v>659</v>
      </c>
      <c r="BH37" s="65" t="s">
        <v>220</v>
      </c>
      <c r="BI37" s="72" t="s">
        <v>221</v>
      </c>
      <c r="BJ37" s="72" t="s">
        <v>1372</v>
      </c>
      <c r="BK37" s="9" t="s">
        <v>924</v>
      </c>
      <c r="BL37" s="180" t="s">
        <v>1398</v>
      </c>
      <c r="BM37" s="180" t="s">
        <v>1399</v>
      </c>
      <c r="BN37" s="72"/>
      <c r="BO37" s="72"/>
      <c r="BP37" s="72"/>
      <c r="BQ37" s="72"/>
      <c r="BR37" s="81"/>
    </row>
    <row r="38" spans="1:70" s="52" customFormat="1" ht="135" hidden="1">
      <c r="A38" s="69" t="s">
        <v>208</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1400</v>
      </c>
      <c r="E38" s="67" t="s">
        <v>97</v>
      </c>
      <c r="F38" s="67" t="s">
        <v>97</v>
      </c>
      <c r="G38" s="69" t="s">
        <v>97</v>
      </c>
      <c r="H38" s="69" t="s">
        <v>97</v>
      </c>
      <c r="I38" s="69" t="s">
        <v>84</v>
      </c>
      <c r="J38" s="72" t="s">
        <v>1401</v>
      </c>
      <c r="K38" s="73" t="s">
        <v>1402</v>
      </c>
      <c r="L38" s="67" t="s">
        <v>97</v>
      </c>
      <c r="M38" s="67" t="s">
        <v>97</v>
      </c>
      <c r="N38" s="67" t="s">
        <v>97</v>
      </c>
      <c r="O38" s="67" t="s">
        <v>97</v>
      </c>
      <c r="P38" s="67" t="s">
        <v>97</v>
      </c>
      <c r="Q38" s="67" t="s">
        <v>96</v>
      </c>
      <c r="R38" s="67" t="s">
        <v>97</v>
      </c>
      <c r="S38" s="67" t="s">
        <v>96</v>
      </c>
      <c r="T38" s="67" t="s">
        <v>96</v>
      </c>
      <c r="U38" s="67" t="s">
        <v>97</v>
      </c>
      <c r="V38" s="67" t="s">
        <v>97</v>
      </c>
      <c r="W38" s="67" t="s">
        <v>97</v>
      </c>
      <c r="X38" s="67" t="s">
        <v>97</v>
      </c>
      <c r="Y38" s="67" t="s">
        <v>97</v>
      </c>
      <c r="Z38" s="67" t="s">
        <v>97</v>
      </c>
      <c r="AA38" s="67" t="s">
        <v>96</v>
      </c>
      <c r="AB38" s="67" t="s">
        <v>97</v>
      </c>
      <c r="AC38" s="67" t="s">
        <v>97</v>
      </c>
      <c r="AD38" s="67" t="s">
        <v>96</v>
      </c>
      <c r="AE38" s="54">
        <f t="shared" si="1"/>
        <v>14</v>
      </c>
      <c r="AF38" s="67" t="s">
        <v>88</v>
      </c>
      <c r="AG38" s="54">
        <f>IFERROR(VLOOKUP(AF38,'Fórmulas '!$B$26:$C$30,2,0),"")</f>
        <v>3</v>
      </c>
      <c r="AH38" s="54" t="str">
        <f t="shared" si="8"/>
        <v>CATASTRÓFICO</v>
      </c>
      <c r="AI38" s="111">
        <f>+IFERROR(VLOOKUP(AH38,'Fórmulas '!$E$28:$F$30,2,),"")</f>
        <v>5</v>
      </c>
      <c r="AJ38" s="67" t="str">
        <f>IFERROR(VLOOKUP(CONCATENATE(AG38,AI38),'Fórmulas '!$J$47:$K$71,2,),"")</f>
        <v>EXTREMO</v>
      </c>
      <c r="AK38" s="71" t="s">
        <v>1403</v>
      </c>
      <c r="AL38" s="72" t="s">
        <v>1404</v>
      </c>
      <c r="AM38" s="72" t="s">
        <v>1405</v>
      </c>
      <c r="AN38" s="69" t="s">
        <v>94</v>
      </c>
      <c r="AO38" s="67" t="s">
        <v>95</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99</v>
      </c>
      <c r="BG38" s="67" t="s">
        <v>659</v>
      </c>
      <c r="BH38" s="73" t="s">
        <v>1406</v>
      </c>
      <c r="BI38" s="72" t="s">
        <v>1407</v>
      </c>
      <c r="BJ38" s="72" t="s">
        <v>1372</v>
      </c>
      <c r="BK38" s="57" t="s">
        <v>924</v>
      </c>
      <c r="BL38" s="180" t="s">
        <v>1372</v>
      </c>
      <c r="BM38" s="180" t="s">
        <v>1399</v>
      </c>
      <c r="BN38" s="72"/>
      <c r="BO38" s="72"/>
      <c r="BP38" s="72"/>
      <c r="BQ38" s="72"/>
      <c r="BR38" s="70"/>
    </row>
    <row r="39" spans="1:70" ht="210" hidden="1">
      <c r="A39" s="69" t="s">
        <v>208</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1408</v>
      </c>
      <c r="E39" s="67" t="s">
        <v>97</v>
      </c>
      <c r="F39" s="67" t="s">
        <v>97</v>
      </c>
      <c r="G39" s="69" t="s">
        <v>97</v>
      </c>
      <c r="H39" s="69" t="s">
        <v>97</v>
      </c>
      <c r="I39" s="69" t="s">
        <v>84</v>
      </c>
      <c r="J39" s="72" t="s">
        <v>1409</v>
      </c>
      <c r="K39" s="73" t="s">
        <v>1410</v>
      </c>
      <c r="L39" s="67" t="s">
        <v>96</v>
      </c>
      <c r="M39" s="67" t="s">
        <v>97</v>
      </c>
      <c r="N39" s="67" t="s">
        <v>97</v>
      </c>
      <c r="O39" s="67" t="s">
        <v>97</v>
      </c>
      <c r="P39" s="67" t="s">
        <v>97</v>
      </c>
      <c r="Q39" s="67" t="s">
        <v>96</v>
      </c>
      <c r="R39" s="67" t="s">
        <v>97</v>
      </c>
      <c r="S39" s="67" t="s">
        <v>96</v>
      </c>
      <c r="T39" s="67" t="s">
        <v>96</v>
      </c>
      <c r="U39" s="67" t="s">
        <v>97</v>
      </c>
      <c r="V39" s="67" t="s">
        <v>97</v>
      </c>
      <c r="W39" s="67" t="s">
        <v>97</v>
      </c>
      <c r="X39" s="67" t="s">
        <v>97</v>
      </c>
      <c r="Y39" s="67" t="s">
        <v>97</v>
      </c>
      <c r="Z39" s="67" t="s">
        <v>97</v>
      </c>
      <c r="AA39" s="67" t="s">
        <v>96</v>
      </c>
      <c r="AB39" s="67" t="s">
        <v>97</v>
      </c>
      <c r="AC39" s="67" t="s">
        <v>97</v>
      </c>
      <c r="AD39" s="67" t="s">
        <v>96</v>
      </c>
      <c r="AE39" s="56">
        <f t="shared" si="1"/>
        <v>13</v>
      </c>
      <c r="AF39" s="67" t="s">
        <v>88</v>
      </c>
      <c r="AG39" s="56">
        <f>IFERROR(VLOOKUP(AF39,'Fórmulas '!$B$26:$C$30,2,0),"")</f>
        <v>3</v>
      </c>
      <c r="AH39" s="56" t="str">
        <f t="shared" si="8"/>
        <v>CATASTRÓFICO</v>
      </c>
      <c r="AI39" s="66">
        <f>+IFERROR(VLOOKUP(AH39,'Fórmulas '!$E$28:$F$30,2,),"")</f>
        <v>5</v>
      </c>
      <c r="AJ39" s="67" t="str">
        <f>IFERROR(VLOOKUP(CONCATENATE(AG39,AI39),'Fórmulas '!$J$47:$K$71,2,),"")</f>
        <v>EXTREMO</v>
      </c>
      <c r="AK39" s="71" t="s">
        <v>1411</v>
      </c>
      <c r="AL39" s="72" t="s">
        <v>1412</v>
      </c>
      <c r="AM39" s="72" t="s">
        <v>1413</v>
      </c>
      <c r="AN39" s="74" t="s">
        <v>94</v>
      </c>
      <c r="AO39" s="67" t="s">
        <v>95</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99</v>
      </c>
      <c r="BG39" s="67" t="s">
        <v>574</v>
      </c>
      <c r="BH39" s="73" t="s">
        <v>1414</v>
      </c>
      <c r="BI39" s="72" t="s">
        <v>1415</v>
      </c>
      <c r="BJ39" s="72" t="s">
        <v>1372</v>
      </c>
      <c r="BK39" s="9" t="s">
        <v>924</v>
      </c>
      <c r="BL39" s="180" t="s">
        <v>1372</v>
      </c>
      <c r="BM39" s="180" t="s">
        <v>1399</v>
      </c>
      <c r="BN39" s="72"/>
      <c r="BO39" s="72"/>
      <c r="BP39" s="72"/>
      <c r="BQ39" s="72"/>
      <c r="BR39" s="70"/>
    </row>
    <row r="40" spans="1:70" ht="240" hidden="1">
      <c r="A40" s="77" t="s">
        <v>448</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1416</v>
      </c>
      <c r="E40" s="63" t="s">
        <v>97</v>
      </c>
      <c r="F40" s="63" t="s">
        <v>97</v>
      </c>
      <c r="G40" s="63" t="s">
        <v>97</v>
      </c>
      <c r="H40" s="63" t="s">
        <v>97</v>
      </c>
      <c r="I40" s="63" t="s">
        <v>84</v>
      </c>
      <c r="J40" s="71" t="s">
        <v>1417</v>
      </c>
      <c r="K40" s="71" t="s">
        <v>1418</v>
      </c>
      <c r="L40" s="63" t="s">
        <v>97</v>
      </c>
      <c r="M40" s="63" t="s">
        <v>97</v>
      </c>
      <c r="N40" s="63" t="s">
        <v>96</v>
      </c>
      <c r="O40" s="63" t="s">
        <v>96</v>
      </c>
      <c r="P40" s="63" t="s">
        <v>97</v>
      </c>
      <c r="Q40" s="63" t="s">
        <v>97</v>
      </c>
      <c r="R40" s="63" t="s">
        <v>97</v>
      </c>
      <c r="S40" s="63" t="s">
        <v>96</v>
      </c>
      <c r="T40" s="63" t="s">
        <v>97</v>
      </c>
      <c r="U40" s="63" t="s">
        <v>97</v>
      </c>
      <c r="V40" s="63" t="s">
        <v>97</v>
      </c>
      <c r="W40" s="63" t="s">
        <v>97</v>
      </c>
      <c r="X40" s="63" t="s">
        <v>97</v>
      </c>
      <c r="Y40" s="63" t="s">
        <v>97</v>
      </c>
      <c r="Z40" s="63" t="s">
        <v>97</v>
      </c>
      <c r="AA40" s="63" t="s">
        <v>96</v>
      </c>
      <c r="AB40" s="63" t="s">
        <v>97</v>
      </c>
      <c r="AC40" s="63" t="s">
        <v>96</v>
      </c>
      <c r="AD40" s="63" t="s">
        <v>96</v>
      </c>
      <c r="AE40" s="56">
        <f t="shared" si="1"/>
        <v>13</v>
      </c>
      <c r="AF40" s="63" t="s">
        <v>113</v>
      </c>
      <c r="AG40" s="56">
        <f>IFERROR(VLOOKUP(AF40,'Fórmulas '!$B$26:$C$30,2,0),"")</f>
        <v>1</v>
      </c>
      <c r="AH40" s="56" t="str">
        <f t="shared" si="8"/>
        <v>CATASTRÓFICO</v>
      </c>
      <c r="AI40" s="66">
        <f>+IFERROR(VLOOKUP(AH40,'Fórmulas '!$E$28:$F$30,2,),"")</f>
        <v>5</v>
      </c>
      <c r="AJ40" s="67" t="str">
        <f>IFERROR(VLOOKUP(CONCATENATE(AG40,AI40),'Fórmulas '!$J$47:$K$71,2,),"")</f>
        <v>ALTO</v>
      </c>
      <c r="AK40" s="71" t="s">
        <v>1419</v>
      </c>
      <c r="AL40" s="50" t="s">
        <v>456</v>
      </c>
      <c r="AM40" s="65" t="s">
        <v>1420</v>
      </c>
      <c r="AN40" s="63" t="s">
        <v>94</v>
      </c>
      <c r="AO40" s="63" t="s">
        <v>95</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63">
        <f t="shared" si="6"/>
        <v>5</v>
      </c>
      <c r="BD40" s="64" t="str">
        <f>IFERROR(VLOOKUP(CONCATENATE(BA40,BC40),'Fórmulas '!$J$47:$K$71,2,),"")</f>
        <v>ALTO</v>
      </c>
      <c r="BE40" s="63">
        <f>IFERROR(BA40*BC40,"")</f>
        <v>5</v>
      </c>
      <c r="BF40" s="63" t="s">
        <v>99</v>
      </c>
      <c r="BG40" s="63" t="s">
        <v>137</v>
      </c>
      <c r="BH40" s="76" t="s">
        <v>1421</v>
      </c>
      <c r="BI40" s="76" t="s">
        <v>459</v>
      </c>
      <c r="BJ40" s="76" t="s">
        <v>1422</v>
      </c>
      <c r="BK40" s="77" t="s">
        <v>1423</v>
      </c>
      <c r="BL40" s="185" t="s">
        <v>1424</v>
      </c>
      <c r="BM40" s="642" t="s">
        <v>1423</v>
      </c>
      <c r="BN40" s="76"/>
      <c r="BO40" s="77"/>
      <c r="BP40" s="77" t="s">
        <v>1425</v>
      </c>
      <c r="BQ40" s="77" t="s">
        <v>1426</v>
      </c>
      <c r="BR40" s="77"/>
    </row>
    <row r="41" spans="1:70" ht="172.9" hidden="1" customHeight="1">
      <c r="A41" s="50" t="s">
        <v>387</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1427</v>
      </c>
      <c r="E41" s="10" t="s">
        <v>83</v>
      </c>
      <c r="F41" s="10" t="s">
        <v>83</v>
      </c>
      <c r="G41" s="10" t="s">
        <v>83</v>
      </c>
      <c r="H41" s="10" t="s">
        <v>83</v>
      </c>
      <c r="I41" s="10" t="s">
        <v>84</v>
      </c>
      <c r="J41" s="93" t="s">
        <v>1428</v>
      </c>
      <c r="K41" s="51" t="s">
        <v>1429</v>
      </c>
      <c r="L41" s="10" t="s">
        <v>83</v>
      </c>
      <c r="M41" s="10" t="s">
        <v>83</v>
      </c>
      <c r="N41" s="10" t="s">
        <v>83</v>
      </c>
      <c r="O41" s="10" t="s">
        <v>147</v>
      </c>
      <c r="P41" s="10" t="s">
        <v>83</v>
      </c>
      <c r="Q41" s="10" t="s">
        <v>83</v>
      </c>
      <c r="R41" s="10" t="s">
        <v>147</v>
      </c>
      <c r="S41" s="10" t="s">
        <v>147</v>
      </c>
      <c r="T41" s="10" t="s">
        <v>83</v>
      </c>
      <c r="U41" s="10" t="s">
        <v>83</v>
      </c>
      <c r="V41" s="10" t="s">
        <v>83</v>
      </c>
      <c r="W41" s="10" t="s">
        <v>83</v>
      </c>
      <c r="X41" s="10" t="s">
        <v>147</v>
      </c>
      <c r="Y41" s="10" t="s">
        <v>83</v>
      </c>
      <c r="Z41" s="10" t="s">
        <v>147</v>
      </c>
      <c r="AA41" s="10" t="s">
        <v>147</v>
      </c>
      <c r="AB41" s="10" t="s">
        <v>147</v>
      </c>
      <c r="AC41" s="10" t="s">
        <v>147</v>
      </c>
      <c r="AD41" s="10" t="s">
        <v>147</v>
      </c>
      <c r="AE41" s="56">
        <f t="shared" si="1"/>
        <v>10</v>
      </c>
      <c r="AF41" s="97" t="s">
        <v>88</v>
      </c>
      <c r="AG41" s="56">
        <f>IFERROR(VLOOKUP(AF41,'Fórmulas '!$B$26:$C$30,2,0),"")</f>
        <v>3</v>
      </c>
      <c r="AH41" s="56" t="str">
        <f t="shared" si="8"/>
        <v>MAYOR</v>
      </c>
      <c r="AI41" s="66">
        <f>+IFERROR(VLOOKUP(AH41,'Fórmulas '!$E$28:$F$30,2,),"")</f>
        <v>4</v>
      </c>
      <c r="AJ41" s="67" t="str">
        <f>IFERROR(VLOOKUP(CONCATENATE(AG41,AI41),'Fórmulas '!$J$47:$K$71,2,),"")</f>
        <v>EXTREMO</v>
      </c>
      <c r="AK41" s="110" t="s">
        <v>1430</v>
      </c>
      <c r="AL41" s="61" t="s">
        <v>1431</v>
      </c>
      <c r="AM41" s="61" t="s">
        <v>1432</v>
      </c>
      <c r="AN41" s="10" t="s">
        <v>184</v>
      </c>
      <c r="AO41" s="10" t="s">
        <v>328</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99</v>
      </c>
      <c r="BG41" s="66" t="s">
        <v>1433</v>
      </c>
      <c r="BH41" s="58" t="s">
        <v>1434</v>
      </c>
      <c r="BI41" s="58" t="s">
        <v>1435</v>
      </c>
      <c r="BJ41" s="58" t="s">
        <v>1436</v>
      </c>
      <c r="BK41" s="171" t="s">
        <v>924</v>
      </c>
      <c r="BL41" s="182"/>
      <c r="BM41" s="643"/>
      <c r="BN41" s="58"/>
      <c r="BO41" s="102"/>
      <c r="BP41" s="58"/>
      <c r="BQ41" s="184"/>
      <c r="BR41" s="168"/>
    </row>
    <row r="42" spans="1:70" ht="144" hidden="1" customHeight="1">
      <c r="A42" s="50" t="s">
        <v>387</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1437</v>
      </c>
      <c r="E42" s="10" t="s">
        <v>83</v>
      </c>
      <c r="F42" s="10" t="s">
        <v>83</v>
      </c>
      <c r="G42" s="10" t="s">
        <v>83</v>
      </c>
      <c r="H42" s="10" t="s">
        <v>83</v>
      </c>
      <c r="I42" s="10" t="s">
        <v>84</v>
      </c>
      <c r="J42" s="93" t="s">
        <v>1438</v>
      </c>
      <c r="K42" s="51" t="s">
        <v>1439</v>
      </c>
      <c r="L42" s="10" t="s">
        <v>83</v>
      </c>
      <c r="M42" s="10" t="s">
        <v>83</v>
      </c>
      <c r="N42" s="10" t="s">
        <v>83</v>
      </c>
      <c r="O42" s="10" t="s">
        <v>147</v>
      </c>
      <c r="P42" s="10" t="s">
        <v>83</v>
      </c>
      <c r="Q42" s="10" t="s">
        <v>83</v>
      </c>
      <c r="R42" s="10" t="s">
        <v>147</v>
      </c>
      <c r="S42" s="10" t="s">
        <v>147</v>
      </c>
      <c r="T42" s="10" t="s">
        <v>83</v>
      </c>
      <c r="U42" s="10" t="s">
        <v>83</v>
      </c>
      <c r="V42" s="10" t="s">
        <v>83</v>
      </c>
      <c r="W42" s="10" t="s">
        <v>83</v>
      </c>
      <c r="X42" s="10" t="s">
        <v>147</v>
      </c>
      <c r="Y42" s="10" t="s">
        <v>83</v>
      </c>
      <c r="Z42" s="10" t="s">
        <v>147</v>
      </c>
      <c r="AA42" s="10" t="s">
        <v>147</v>
      </c>
      <c r="AB42" s="10" t="s">
        <v>147</v>
      </c>
      <c r="AC42" s="10" t="s">
        <v>147</v>
      </c>
      <c r="AD42" s="10" t="s">
        <v>147</v>
      </c>
      <c r="AE42" s="56">
        <f t="shared" si="1"/>
        <v>10</v>
      </c>
      <c r="AF42" s="97" t="s">
        <v>153</v>
      </c>
      <c r="AG42" s="56">
        <f>IFERROR(VLOOKUP(AF42,'Fórmulas '!$B$26:$C$30,2,0),"")</f>
        <v>2</v>
      </c>
      <c r="AH42" s="56" t="str">
        <f t="shared" si="8"/>
        <v>MAYOR</v>
      </c>
      <c r="AI42" s="66">
        <f>+IFERROR(VLOOKUP(AH42,'Fórmulas '!$E$28:$F$30,2,),"")</f>
        <v>4</v>
      </c>
      <c r="AJ42" s="67" t="str">
        <f>IFERROR(VLOOKUP(CONCATENATE(AG42,AI42),'Fórmulas '!$J$47:$K$71,2,),"")</f>
        <v>ALTO</v>
      </c>
      <c r="AK42" s="110" t="s">
        <v>1440</v>
      </c>
      <c r="AL42" s="61" t="s">
        <v>1441</v>
      </c>
      <c r="AM42" s="61" t="s">
        <v>1442</v>
      </c>
      <c r="AN42" s="10" t="s">
        <v>184</v>
      </c>
      <c r="AO42" s="10" t="s">
        <v>328</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99</v>
      </c>
      <c r="BG42" s="10" t="s">
        <v>773</v>
      </c>
      <c r="BH42" s="51" t="s">
        <v>397</v>
      </c>
      <c r="BI42" s="51" t="s">
        <v>1443</v>
      </c>
      <c r="BJ42" s="51" t="s">
        <v>1436</v>
      </c>
      <c r="BK42" s="9" t="s">
        <v>924</v>
      </c>
      <c r="BL42" s="183" t="s">
        <v>1444</v>
      </c>
      <c r="BM42" s="644"/>
      <c r="BN42" s="51"/>
      <c r="BO42" s="61"/>
      <c r="BP42" s="51"/>
      <c r="BQ42" s="98"/>
      <c r="BR42" s="11"/>
    </row>
    <row r="43" spans="1:70" ht="154.9" hidden="1" customHeight="1">
      <c r="A43" s="50" t="s">
        <v>387</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1445</v>
      </c>
      <c r="E43" s="10" t="s">
        <v>83</v>
      </c>
      <c r="F43" s="10" t="s">
        <v>83</v>
      </c>
      <c r="G43" s="10" t="s">
        <v>83</v>
      </c>
      <c r="H43" s="10" t="s">
        <v>83</v>
      </c>
      <c r="I43" s="10" t="s">
        <v>84</v>
      </c>
      <c r="J43" s="93" t="s">
        <v>1446</v>
      </c>
      <c r="K43" s="51" t="s">
        <v>1447</v>
      </c>
      <c r="L43" s="10" t="s">
        <v>83</v>
      </c>
      <c r="M43" s="10" t="s">
        <v>83</v>
      </c>
      <c r="N43" s="10" t="s">
        <v>83</v>
      </c>
      <c r="O43" s="10" t="s">
        <v>147</v>
      </c>
      <c r="P43" s="10" t="s">
        <v>147</v>
      </c>
      <c r="Q43" s="10" t="s">
        <v>83</v>
      </c>
      <c r="R43" s="10" t="s">
        <v>147</v>
      </c>
      <c r="S43" s="10" t="s">
        <v>147</v>
      </c>
      <c r="T43" s="10" t="s">
        <v>83</v>
      </c>
      <c r="U43" s="10" t="s">
        <v>83</v>
      </c>
      <c r="V43" s="10" t="s">
        <v>83</v>
      </c>
      <c r="W43" s="10" t="s">
        <v>83</v>
      </c>
      <c r="X43" s="10" t="s">
        <v>83</v>
      </c>
      <c r="Y43" s="10" t="s">
        <v>83</v>
      </c>
      <c r="Z43" s="10" t="s">
        <v>147</v>
      </c>
      <c r="AA43" s="10" t="s">
        <v>147</v>
      </c>
      <c r="AB43" s="10" t="s">
        <v>147</v>
      </c>
      <c r="AC43" s="10" t="s">
        <v>147</v>
      </c>
      <c r="AD43" s="10" t="s">
        <v>147</v>
      </c>
      <c r="AE43" s="56">
        <f t="shared" si="1"/>
        <v>10</v>
      </c>
      <c r="AF43" s="97" t="s">
        <v>88</v>
      </c>
      <c r="AG43" s="56">
        <f>IFERROR(VLOOKUP(AF43,'Fórmulas '!$B$26:$C$30,2,0),"")</f>
        <v>3</v>
      </c>
      <c r="AH43" s="56" t="str">
        <f t="shared" si="8"/>
        <v>MAYOR</v>
      </c>
      <c r="AI43" s="66">
        <f>+IFERROR(VLOOKUP(AH43,'Fórmulas '!$E$28:$F$30,2,),"")</f>
        <v>4</v>
      </c>
      <c r="AJ43" s="67" t="str">
        <f>IFERROR(VLOOKUP(CONCATENATE(AG43,AI43),'Fórmulas '!$J$47:$K$71,2,),"")</f>
        <v>EXTREMO</v>
      </c>
      <c r="AK43" s="110" t="s">
        <v>1448</v>
      </c>
      <c r="AL43" s="61" t="s">
        <v>1449</v>
      </c>
      <c r="AM43" s="61" t="s">
        <v>1450</v>
      </c>
      <c r="AN43" s="10" t="s">
        <v>1286</v>
      </c>
      <c r="AO43" s="10" t="s">
        <v>328</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99</v>
      </c>
      <c r="BG43" s="10" t="s">
        <v>234</v>
      </c>
      <c r="BH43" s="51" t="s">
        <v>1451</v>
      </c>
      <c r="BI43" s="51" t="s">
        <v>398</v>
      </c>
      <c r="BJ43" s="51" t="s">
        <v>1452</v>
      </c>
      <c r="BK43" s="9" t="s">
        <v>924</v>
      </c>
      <c r="BL43" s="179" t="s">
        <v>1453</v>
      </c>
      <c r="BM43" s="61"/>
      <c r="BN43" s="51"/>
      <c r="BO43" s="61"/>
      <c r="BP43" s="51"/>
      <c r="BQ43" s="98"/>
      <c r="BR43" s="11"/>
    </row>
    <row r="44" spans="1:70" ht="150" hidden="1">
      <c r="A44" s="50" t="s">
        <v>1454</v>
      </c>
      <c r="B44" s="51" t="e">
        <f>VLOOKUP(A44,'Fórmulas '!$B$47:$C$66,2,FALSE)</f>
        <v>#N/A</v>
      </c>
      <c r="C44" s="50" t="e">
        <f>VLOOKUP(A44,'Fórmulas '!$F$47:$G$66,2,FALSE)</f>
        <v>#N/A</v>
      </c>
      <c r="D44" s="92" t="s">
        <v>1455</v>
      </c>
      <c r="E44" s="10" t="s">
        <v>97</v>
      </c>
      <c r="F44" s="10" t="s">
        <v>83</v>
      </c>
      <c r="G44" s="10" t="s">
        <v>83</v>
      </c>
      <c r="H44" s="10" t="s">
        <v>83</v>
      </c>
      <c r="I44" s="10" t="s">
        <v>84</v>
      </c>
      <c r="J44" s="93" t="s">
        <v>1456</v>
      </c>
      <c r="K44" s="93" t="s">
        <v>1457</v>
      </c>
      <c r="L44" s="10" t="s">
        <v>83</v>
      </c>
      <c r="M44" s="10" t="s">
        <v>83</v>
      </c>
      <c r="N44" s="10" t="s">
        <v>83</v>
      </c>
      <c r="O44" s="10" t="s">
        <v>97</v>
      </c>
      <c r="P44" s="10" t="s">
        <v>97</v>
      </c>
      <c r="Q44" s="10" t="s">
        <v>96</v>
      </c>
      <c r="R44" s="10" t="s">
        <v>97</v>
      </c>
      <c r="S44" s="10" t="s">
        <v>96</v>
      </c>
      <c r="T44" s="10" t="s">
        <v>96</v>
      </c>
      <c r="U44" s="10" t="s">
        <v>97</v>
      </c>
      <c r="V44" s="10" t="s">
        <v>97</v>
      </c>
      <c r="W44" s="10" t="s">
        <v>97</v>
      </c>
      <c r="X44" s="10" t="s">
        <v>97</v>
      </c>
      <c r="Y44" s="10" t="s">
        <v>97</v>
      </c>
      <c r="Z44" s="10" t="s">
        <v>97</v>
      </c>
      <c r="AA44" s="10" t="s">
        <v>96</v>
      </c>
      <c r="AB44" s="10" t="s">
        <v>97</v>
      </c>
      <c r="AC44" s="10" t="s">
        <v>97</v>
      </c>
      <c r="AD44" s="10" t="s">
        <v>96</v>
      </c>
      <c r="AE44" s="56">
        <f t="shared" si="1"/>
        <v>14</v>
      </c>
      <c r="AF44" s="97" t="s">
        <v>148</v>
      </c>
      <c r="AG44" s="56">
        <f>IFERROR(VLOOKUP(AF44,'Fórmulas '!$B$26:$C$30,2,0),"")</f>
        <v>4</v>
      </c>
      <c r="AH44" s="56" t="str">
        <f t="shared" si="8"/>
        <v>CATASTRÓFICO</v>
      </c>
      <c r="AI44" s="66">
        <f>+IFERROR(VLOOKUP(AH44,'Fórmulas '!$E$28:$F$30,2,),"")</f>
        <v>5</v>
      </c>
      <c r="AJ44" s="67" t="str">
        <f>IFERROR(VLOOKUP(CONCATENATE(AG44,AI44),'Fórmulas '!$J$47:$K$71,2,),"")</f>
        <v>EXTREMO</v>
      </c>
      <c r="AK44" s="169" t="s">
        <v>1458</v>
      </c>
      <c r="AL44" s="167" t="s">
        <v>1459</v>
      </c>
      <c r="AM44" s="167" t="s">
        <v>1460</v>
      </c>
      <c r="AN44" s="10" t="s">
        <v>94</v>
      </c>
      <c r="AO44" s="10" t="s">
        <v>95</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99</v>
      </c>
      <c r="BG44" s="10" t="s">
        <v>824</v>
      </c>
      <c r="BH44" s="51" t="s">
        <v>1461</v>
      </c>
      <c r="BI44" s="10" t="s">
        <v>1462</v>
      </c>
      <c r="BJ44" s="10" t="s">
        <v>924</v>
      </c>
      <c r="BK44" s="10" t="s">
        <v>924</v>
      </c>
      <c r="BL44" s="51" t="s">
        <v>1463</v>
      </c>
      <c r="BM44" s="10" t="s">
        <v>924</v>
      </c>
      <c r="BN44" s="11"/>
      <c r="BO44" s="11"/>
      <c r="BP44" s="11"/>
      <c r="BQ44" s="11"/>
      <c r="BR44" s="51" t="s">
        <v>1464</v>
      </c>
    </row>
  </sheetData>
  <autoFilter ref="A11:BJ44" xr:uid="{00000000-0009-0000-0000-000002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xr:uid="{00000000-0002-0000-02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1000000}">
          <x14:formula1>
            <xm:f>'Fórmulas '!$AA$5:$AA$6</xm:f>
          </x14:formula1>
          <xm:sqref>G12:H44 L12:AD1048576 E12:E1048576</xm:sqref>
        </x14:dataValidation>
        <x14:dataValidation type="list" allowBlank="1" showInputMessage="1" showErrorMessage="1" xr:uid="{00000000-0002-0000-0200-000002000000}">
          <x14:formula1>
            <xm:f>'Fórmulas '!$Q$5:$Q$7</xm:f>
          </x14:formula1>
          <xm:sqref>AO12:AO1048576</xm:sqref>
        </x14:dataValidation>
        <x14:dataValidation type="list" allowBlank="1" showInputMessage="1" showErrorMessage="1" xr:uid="{00000000-0002-0000-0200-000003000000}">
          <x14:formula1>
            <xm:f>'Fórmulas '!$B$47:$B$67</xm:f>
          </x14:formula1>
          <xm:sqref>A12:A43</xm:sqref>
        </x14:dataValidation>
        <x14:dataValidation type="list" allowBlank="1" showInputMessage="1" showErrorMessage="1" xr:uid="{00000000-0002-0000-0200-000004000000}">
          <x14:formula1>
            <xm:f>$V$5:$V$7+'Fórmulas '!$AA$5:$AA$6</xm:f>
          </x14:formula1>
          <xm:sqref>F12:F44</xm:sqref>
        </x14:dataValidation>
        <x14:dataValidation type="list" allowBlank="1" showInputMessage="1" showErrorMessage="1" xr:uid="{00000000-0002-0000-0200-000005000000}">
          <x14:formula1>
            <xm:f>'Fórmulas '!$M$13</xm:f>
          </x14:formula1>
          <xm:sqref>I12:I44</xm:sqref>
        </x14:dataValidation>
        <x14:dataValidation type="list" allowBlank="1" showInputMessage="1" showErrorMessage="1" xr:uid="{00000000-0002-0000-0200-000006000000}">
          <x14:formula1>
            <xm:f>'Fórmulas '!$B$26:$B$30</xm:f>
          </x14:formula1>
          <xm:sqref>AF12:AF44</xm:sqref>
        </x14:dataValidation>
        <x14:dataValidation type="list" allowBlank="1" showInputMessage="1" showErrorMessage="1" xr:uid="{00000000-0002-0000-0200-000007000000}">
          <x14:formula1>
            <xm:f>'Fórmulas '!$BA$5:$BB$5</xm:f>
          </x14:formula1>
          <xm:sqref>AP12:AP43</xm:sqref>
        </x14:dataValidation>
        <x14:dataValidation type="list" allowBlank="1" showInputMessage="1" showErrorMessage="1" xr:uid="{00000000-0002-0000-0200-000008000000}">
          <x14:formula1>
            <xm:f>'Fórmulas '!$BA$6:$BB$6</xm:f>
          </x14:formula1>
          <xm:sqref>AQ12:AQ43</xm:sqref>
        </x14:dataValidation>
        <x14:dataValidation type="list" allowBlank="1" showInputMessage="1" showErrorMessage="1" xr:uid="{00000000-0002-0000-0200-000009000000}">
          <x14:formula1>
            <xm:f>'Fórmulas '!$BA$7:$BB$7</xm:f>
          </x14:formula1>
          <xm:sqref>AR12:AR43</xm:sqref>
        </x14:dataValidation>
        <x14:dataValidation type="list" allowBlank="1" showInputMessage="1" showErrorMessage="1" xr:uid="{00000000-0002-0000-0200-00000A000000}">
          <x14:formula1>
            <xm:f>'Fórmulas '!$BA$8:$BB$8</xm:f>
          </x14:formula1>
          <xm:sqref>AS12:AS43</xm:sqref>
        </x14:dataValidation>
        <x14:dataValidation type="list" allowBlank="1" showInputMessage="1" showErrorMessage="1" xr:uid="{00000000-0002-0000-0200-00000B000000}">
          <x14:formula1>
            <xm:f>'Fórmulas '!$BA$9:$BB$9</xm:f>
          </x14:formula1>
          <xm:sqref>AT12:AT43</xm:sqref>
        </x14:dataValidation>
        <x14:dataValidation type="list" allowBlank="1" showInputMessage="1" showErrorMessage="1" xr:uid="{00000000-0002-0000-0200-00000C000000}">
          <x14:formula1>
            <xm:f>'Fórmulas '!$BA$10:$BB$10</xm:f>
          </x14:formula1>
          <xm:sqref>AU12:AU43</xm:sqref>
        </x14:dataValidation>
        <x14:dataValidation type="list" allowBlank="1" showInputMessage="1" showErrorMessage="1" xr:uid="{00000000-0002-0000-0200-00000D000000}">
          <x14:formula1>
            <xm:f>'Fórmulas '!$BA$11:$BB$11</xm:f>
          </x14:formula1>
          <xm:sqref>AV12:AV43</xm:sqref>
        </x14:dataValidation>
        <x14:dataValidation type="list" allowBlank="1" showInputMessage="1" showErrorMessage="1" xr:uid="{00000000-0002-0000-0200-00000E000000}">
          <x14:formula1>
            <xm:f>'Fórmulas '!$Y$5:$Y$8</xm:f>
          </x14:formula1>
          <xm:sqref>BF12:BF43</xm:sqref>
        </x14:dataValidation>
        <x14:dataValidation type="list" allowBlank="1" showInputMessage="1" showErrorMessage="1" xr:uid="{00000000-0002-0000-0200-00000F000000}">
          <x14:formula1>
            <xm:f>'Fórmulas '!$B$47:$B$66</xm:f>
          </x14:formula1>
          <xm:sqref>A44:A1048576</xm:sqref>
        </x14:dataValidation>
        <x14:dataValidation type="list" allowBlank="1" showInputMessage="1" showErrorMessage="1" xr:uid="{00000000-0002-0000-0200-000010000000}">
          <x14:formula1>
            <xm:f>'Fórmulas '!$Q$10:$Q$11</xm:f>
          </x14:formula1>
          <xm:sqref>AN12:AN1048576</xm:sqref>
        </x14:dataValidation>
        <x14:dataValidation type="list" allowBlank="1" showInputMessage="1" showErrorMessage="1" xr:uid="{00000000-0002-0000-0200-000011000000}">
          <x14:formula1>
            <xm:f>'Fórmulas '!$Y$11:$Y$12</xm:f>
          </x14:formula1>
          <xm:sqref>BF44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355"/>
  <sheetViews>
    <sheetView showGridLines="0" topLeftCell="A184" zoomScale="120" zoomScaleNormal="120" workbookViewId="0">
      <selection activeCell="D200" sqref="D200"/>
    </sheetView>
  </sheetViews>
  <sheetFormatPr defaultColWidth="11.42578125" defaultRowHeight="15"/>
  <cols>
    <col min="1" max="1" width="18" customWidth="1"/>
    <col min="2" max="2" width="60.28515625" customWidth="1"/>
  </cols>
  <sheetData>
    <row r="1" spans="1:1" ht="26.25">
      <c r="A1" s="37" t="s">
        <v>1465</v>
      </c>
    </row>
    <row r="35" spans="1:1">
      <c r="A35" t="s">
        <v>1466</v>
      </c>
    </row>
    <row r="127" spans="1:1" ht="26.25">
      <c r="A127" s="37" t="s">
        <v>1467</v>
      </c>
    </row>
    <row r="129" spans="1:1" ht="21">
      <c r="A129" s="41" t="s">
        <v>1468</v>
      </c>
    </row>
    <row r="139" spans="1:1">
      <c r="A139" s="38"/>
    </row>
    <row r="157" spans="1:9">
      <c r="A157" s="645"/>
      <c r="B157" s="645"/>
      <c r="I157">
        <f>35*12</f>
        <v>420</v>
      </c>
    </row>
    <row r="158" spans="1:9">
      <c r="A158" s="31"/>
      <c r="B158" s="31"/>
    </row>
    <row r="159" spans="1:9" ht="13.15" customHeight="1">
      <c r="A159" s="32"/>
      <c r="B159" s="33"/>
    </row>
    <row r="160" spans="1:9" ht="21">
      <c r="A160" s="646" t="s">
        <v>1469</v>
      </c>
      <c r="B160" s="646"/>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 customHeight="1">
      <c r="A216" s="647" t="s">
        <v>1470</v>
      </c>
      <c r="B216" s="647"/>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647" t="s">
        <v>1471</v>
      </c>
      <c r="B227" s="647"/>
    </row>
    <row r="228" spans="1:2">
      <c r="A228" s="40"/>
      <c r="B228" s="40"/>
    </row>
    <row r="229" spans="1:2">
      <c r="A229" s="40"/>
      <c r="B229" s="40"/>
    </row>
    <row r="230" spans="1:2">
      <c r="A230" s="32"/>
      <c r="B230" s="33"/>
    </row>
    <row r="292" spans="1:1">
      <c r="A292" t="s">
        <v>1472</v>
      </c>
    </row>
    <row r="321" spans="1:1" ht="23.25">
      <c r="A321" s="49" t="s">
        <v>1473</v>
      </c>
    </row>
    <row r="323" spans="1:1">
      <c r="A323" t="s">
        <v>1474</v>
      </c>
    </row>
    <row r="355" spans="1:1" ht="26.25">
      <c r="A355" s="37" t="s">
        <v>1475</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1:BM71"/>
  <sheetViews>
    <sheetView topLeftCell="A12" zoomScaleNormal="100" workbookViewId="0">
      <selection activeCell="B21" sqref="B21"/>
    </sheetView>
  </sheetViews>
  <sheetFormatPr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5" t="s">
        <v>22</v>
      </c>
    </row>
    <row r="2" spans="2:65">
      <c r="O2" s="11" t="s">
        <v>448</v>
      </c>
    </row>
    <row r="3" spans="2:65" ht="43.15" customHeight="1">
      <c r="B3" s="648" t="s">
        <v>1476</v>
      </c>
      <c r="C3" s="649"/>
      <c r="E3" s="648" t="s">
        <v>1477</v>
      </c>
      <c r="F3" s="649"/>
      <c r="H3" s="650" t="s">
        <v>1478</v>
      </c>
      <c r="I3" s="651"/>
      <c r="J3" s="651"/>
      <c r="K3" s="652"/>
      <c r="O3" s="11" t="s">
        <v>358</v>
      </c>
      <c r="T3" t="s">
        <v>1479</v>
      </c>
      <c r="AC3" s="655" t="s">
        <v>1480</v>
      </c>
      <c r="AD3" s="655"/>
      <c r="AE3" s="15"/>
      <c r="AH3" s="654" t="s">
        <v>1481</v>
      </c>
      <c r="AI3" s="654"/>
      <c r="AJ3" s="654"/>
      <c r="AL3" s="656" t="s">
        <v>1482</v>
      </c>
      <c r="AM3" s="656"/>
      <c r="AN3" s="656"/>
      <c r="AO3" s="656"/>
      <c r="AP3" s="656"/>
      <c r="AQ3" s="656"/>
      <c r="AR3" s="656"/>
      <c r="AT3" s="654" t="s">
        <v>1483</v>
      </c>
      <c r="AU3" s="654"/>
      <c r="AW3" s="655" t="s">
        <v>1484</v>
      </c>
      <c r="AX3" s="655"/>
      <c r="AZ3" s="648" t="s">
        <v>1485</v>
      </c>
      <c r="BA3" s="653"/>
      <c r="BB3" s="649"/>
      <c r="BF3" s="648" t="s">
        <v>490</v>
      </c>
      <c r="BG3" s="653"/>
      <c r="BH3" s="649"/>
      <c r="BK3" s="46" t="s">
        <v>482</v>
      </c>
      <c r="BL3" s="47"/>
      <c r="BM3" s="48"/>
    </row>
    <row r="4" spans="2:65" ht="28.9" customHeight="1">
      <c r="B4" s="35" t="s">
        <v>1486</v>
      </c>
      <c r="C4" s="35" t="s">
        <v>1487</v>
      </c>
      <c r="E4" s="35" t="s">
        <v>1486</v>
      </c>
      <c r="F4" s="35" t="s">
        <v>1487</v>
      </c>
      <c r="H4" s="35" t="s">
        <v>1488</v>
      </c>
      <c r="I4" s="35" t="s">
        <v>1489</v>
      </c>
      <c r="J4" s="35" t="s">
        <v>1490</v>
      </c>
      <c r="K4" s="35" t="s">
        <v>1491</v>
      </c>
      <c r="M4" s="35" t="s">
        <v>1492</v>
      </c>
      <c r="O4" s="11" t="s">
        <v>465</v>
      </c>
      <c r="Q4" s="35" t="s">
        <v>1493</v>
      </c>
      <c r="R4" s="45"/>
      <c r="T4" s="35" t="s">
        <v>497</v>
      </c>
      <c r="U4" s="35" t="s">
        <v>498</v>
      </c>
      <c r="V4" s="35" t="s">
        <v>499</v>
      </c>
      <c r="W4" s="35"/>
      <c r="Y4" s="35" t="s">
        <v>1494</v>
      </c>
      <c r="AA4" s="35" t="s">
        <v>1495</v>
      </c>
      <c r="AC4" s="35" t="s">
        <v>1496</v>
      </c>
      <c r="AD4" s="35" t="s">
        <v>1497</v>
      </c>
      <c r="AF4" s="35" t="s">
        <v>1498</v>
      </c>
      <c r="AH4" s="35" t="s">
        <v>1499</v>
      </c>
      <c r="AI4" s="35" t="s">
        <v>1500</v>
      </c>
      <c r="AJ4" s="35" t="s">
        <v>1501</v>
      </c>
      <c r="AL4" s="16" t="s">
        <v>1502</v>
      </c>
      <c r="AM4" s="16" t="s">
        <v>1503</v>
      </c>
      <c r="AN4" s="16" t="s">
        <v>1504</v>
      </c>
      <c r="AO4" s="16" t="s">
        <v>1505</v>
      </c>
      <c r="AP4" s="16" t="s">
        <v>1506</v>
      </c>
      <c r="AQ4" s="16" t="s">
        <v>1507</v>
      </c>
      <c r="AR4" s="16" t="s">
        <v>1508</v>
      </c>
      <c r="AT4" s="35" t="s">
        <v>1509</v>
      </c>
      <c r="AU4" s="35" t="s">
        <v>1510</v>
      </c>
      <c r="AW4" s="17" t="s">
        <v>1511</v>
      </c>
      <c r="AX4" s="17" t="s">
        <v>1486</v>
      </c>
      <c r="AZ4" s="35" t="s">
        <v>1509</v>
      </c>
      <c r="BA4" s="35" t="s">
        <v>1512</v>
      </c>
      <c r="BB4" s="35" t="s">
        <v>96</v>
      </c>
      <c r="BF4" t="s">
        <v>510</v>
      </c>
      <c r="BK4" t="s">
        <v>1513</v>
      </c>
    </row>
    <row r="5" spans="2:65">
      <c r="B5" s="11" t="s">
        <v>592</v>
      </c>
      <c r="C5" s="39">
        <v>0.2</v>
      </c>
      <c r="E5" s="11" t="s">
        <v>614</v>
      </c>
      <c r="F5" s="39">
        <v>0.2</v>
      </c>
      <c r="H5" s="39">
        <v>0.2</v>
      </c>
      <c r="I5" s="39">
        <v>0.2</v>
      </c>
      <c r="J5" s="18" t="str">
        <f>CONCATENATE(H5,I5)</f>
        <v>0,20,2</v>
      </c>
      <c r="K5" s="42" t="s">
        <v>542</v>
      </c>
      <c r="M5" s="11" t="s">
        <v>1514</v>
      </c>
      <c r="O5" s="11" t="s">
        <v>123</v>
      </c>
      <c r="Q5" s="11" t="s">
        <v>95</v>
      </c>
      <c r="R5" s="39">
        <v>0.25</v>
      </c>
      <c r="T5" t="s">
        <v>540</v>
      </c>
      <c r="U5" t="s">
        <v>517</v>
      </c>
      <c r="V5" t="s">
        <v>518</v>
      </c>
      <c r="Y5" s="11" t="s">
        <v>1217</v>
      </c>
      <c r="AA5" s="11" t="s">
        <v>97</v>
      </c>
      <c r="AC5" s="11">
        <v>1</v>
      </c>
      <c r="AD5" s="11" t="s">
        <v>1515</v>
      </c>
      <c r="AF5" s="11" t="s">
        <v>1516</v>
      </c>
      <c r="AH5" s="11" t="str">
        <f>CONCATENATE(AH15,"+",AI15)</f>
        <v xml:space="preserve">Fuerte+Fuerte </v>
      </c>
      <c r="AI5" s="11" t="s">
        <v>1516</v>
      </c>
      <c r="AJ5" s="11">
        <v>100</v>
      </c>
      <c r="AL5" s="11" t="s">
        <v>1517</v>
      </c>
      <c r="AM5" s="11" t="s">
        <v>1518</v>
      </c>
      <c r="AN5" s="11" t="s">
        <v>1519</v>
      </c>
      <c r="AO5" s="11" t="s">
        <v>1520</v>
      </c>
      <c r="AP5" s="11" t="s">
        <v>1521</v>
      </c>
      <c r="AQ5" s="11" t="s">
        <v>1522</v>
      </c>
      <c r="AR5" s="11" t="s">
        <v>1523</v>
      </c>
      <c r="AT5" s="11" t="s">
        <v>1517</v>
      </c>
      <c r="AU5" s="11">
        <v>15</v>
      </c>
      <c r="AW5" s="20">
        <v>1</v>
      </c>
      <c r="AX5" s="10" t="s">
        <v>113</v>
      </c>
      <c r="AZ5" s="11" t="s">
        <v>62</v>
      </c>
      <c r="BA5" s="11">
        <v>15</v>
      </c>
      <c r="BB5" s="11">
        <v>0</v>
      </c>
      <c r="BF5" t="s">
        <v>602</v>
      </c>
      <c r="BK5" t="s">
        <v>1524</v>
      </c>
    </row>
    <row r="6" spans="2:65">
      <c r="B6" s="11" t="s">
        <v>519</v>
      </c>
      <c r="C6" s="39">
        <v>0.4</v>
      </c>
      <c r="E6" s="11" t="s">
        <v>541</v>
      </c>
      <c r="F6" s="39">
        <v>0.4</v>
      </c>
      <c r="H6" s="39">
        <v>0.2</v>
      </c>
      <c r="I6" s="39">
        <v>0.4</v>
      </c>
      <c r="J6" s="18" t="str">
        <f>CONCATENATE(H6,I6)</f>
        <v>0,20,4</v>
      </c>
      <c r="K6" s="42" t="s">
        <v>542</v>
      </c>
      <c r="M6" s="11" t="s">
        <v>1525</v>
      </c>
      <c r="O6" s="11" t="s">
        <v>548</v>
      </c>
      <c r="Q6" s="11" t="s">
        <v>268</v>
      </c>
      <c r="R6" s="39">
        <v>0.15</v>
      </c>
      <c r="T6" t="s">
        <v>516</v>
      </c>
      <c r="U6" t="s">
        <v>623</v>
      </c>
      <c r="V6" t="s">
        <v>859</v>
      </c>
      <c r="Y6" s="11" t="s">
        <v>99</v>
      </c>
      <c r="AA6" s="11" t="s">
        <v>96</v>
      </c>
      <c r="AC6" s="11">
        <v>2</v>
      </c>
      <c r="AD6" s="11" t="s">
        <v>1515</v>
      </c>
      <c r="AF6" s="11" t="s">
        <v>536</v>
      </c>
      <c r="AH6" s="11" t="str">
        <f t="shared" ref="AH6:AH13" si="0">CONCATENATE(AH16,"+",AI16)</f>
        <v xml:space="preserve">Fuerte+Moderado </v>
      </c>
      <c r="AI6" s="11" t="s">
        <v>536</v>
      </c>
      <c r="AJ6" s="11">
        <v>50</v>
      </c>
      <c r="AL6" s="11" t="s">
        <v>1526</v>
      </c>
      <c r="AM6" s="11" t="s">
        <v>1527</v>
      </c>
      <c r="AN6" s="11" t="s">
        <v>1528</v>
      </c>
      <c r="AO6" s="11" t="s">
        <v>1529</v>
      </c>
      <c r="AP6" s="11" t="s">
        <v>1530</v>
      </c>
      <c r="AQ6" s="11" t="s">
        <v>1531</v>
      </c>
      <c r="AR6" s="11" t="s">
        <v>1532</v>
      </c>
      <c r="AT6" s="11" t="s">
        <v>1526</v>
      </c>
      <c r="AU6" s="11">
        <v>0</v>
      </c>
      <c r="AW6" s="20">
        <v>2</v>
      </c>
      <c r="AX6" s="10" t="s">
        <v>153</v>
      </c>
      <c r="AZ6" s="11" t="s">
        <v>63</v>
      </c>
      <c r="BA6" s="11">
        <v>5</v>
      </c>
      <c r="BB6" s="11">
        <v>0</v>
      </c>
      <c r="BF6" t="s">
        <v>1533</v>
      </c>
      <c r="BK6" t="s">
        <v>1534</v>
      </c>
    </row>
    <row r="7" spans="2:65">
      <c r="B7" s="11" t="s">
        <v>535</v>
      </c>
      <c r="C7" s="39">
        <v>0.6</v>
      </c>
      <c r="E7" s="11" t="s">
        <v>536</v>
      </c>
      <c r="F7" s="39">
        <v>0.6</v>
      </c>
      <c r="H7" s="39">
        <v>0.2</v>
      </c>
      <c r="I7" s="39">
        <v>0.6</v>
      </c>
      <c r="J7" s="18" t="str">
        <f>CONCATENATE(H7,I7)</f>
        <v>0,20,6</v>
      </c>
      <c r="K7" s="43" t="s">
        <v>132</v>
      </c>
      <c r="M7" s="11" t="s">
        <v>1535</v>
      </c>
      <c r="O7" s="11" t="s">
        <v>1536</v>
      </c>
      <c r="Q7" s="11" t="s">
        <v>826</v>
      </c>
      <c r="R7" s="39">
        <v>0.1</v>
      </c>
      <c r="Y7" s="11" t="s">
        <v>947</v>
      </c>
      <c r="AA7" s="11" t="s">
        <v>1537</v>
      </c>
      <c r="AC7" s="11">
        <v>3</v>
      </c>
      <c r="AD7" s="11" t="s">
        <v>1515</v>
      </c>
      <c r="AF7" s="11" t="s">
        <v>1538</v>
      </c>
      <c r="AH7" s="11" t="str">
        <f t="shared" si="0"/>
        <v xml:space="preserve">Fuerte+Débil </v>
      </c>
      <c r="AI7" s="11" t="s">
        <v>1538</v>
      </c>
      <c r="AJ7" s="11">
        <v>0</v>
      </c>
      <c r="AO7" s="11" t="s">
        <v>1539</v>
      </c>
      <c r="AR7" s="11" t="s">
        <v>1540</v>
      </c>
      <c r="AT7" s="11" t="s">
        <v>1518</v>
      </c>
      <c r="AU7" s="11">
        <v>15</v>
      </c>
      <c r="AW7" s="20">
        <v>3</v>
      </c>
      <c r="AX7" s="10" t="s">
        <v>88</v>
      </c>
      <c r="AZ7" s="11" t="s">
        <v>64</v>
      </c>
      <c r="BA7" s="11">
        <v>15</v>
      </c>
      <c r="BB7" s="11">
        <v>0</v>
      </c>
      <c r="BF7" t="s">
        <v>555</v>
      </c>
    </row>
    <row r="8" spans="2:65">
      <c r="B8" s="11" t="s">
        <v>511</v>
      </c>
      <c r="C8" s="39">
        <v>0.8</v>
      </c>
      <c r="E8" s="11" t="s">
        <v>512</v>
      </c>
      <c r="F8" s="39">
        <v>0.8</v>
      </c>
      <c r="H8" s="39">
        <v>0.2</v>
      </c>
      <c r="I8" s="39">
        <v>0.8</v>
      </c>
      <c r="J8" s="18" t="str">
        <f>CONCATENATE(H8,I8)</f>
        <v>0,20,8</v>
      </c>
      <c r="K8" s="21" t="s">
        <v>520</v>
      </c>
      <c r="M8" s="11" t="s">
        <v>1541</v>
      </c>
      <c r="O8" s="11" t="s">
        <v>1231</v>
      </c>
      <c r="Y8" s="11" t="s">
        <v>411</v>
      </c>
      <c r="AC8" s="11">
        <v>4</v>
      </c>
      <c r="AD8" s="11" t="s">
        <v>1515</v>
      </c>
      <c r="AH8" s="11" t="str">
        <f t="shared" si="0"/>
        <v xml:space="preserve">Moderado+Fuerte </v>
      </c>
      <c r="AI8" s="11" t="s">
        <v>536</v>
      </c>
      <c r="AJ8" s="11">
        <v>50</v>
      </c>
      <c r="AT8" s="11" t="s">
        <v>1527</v>
      </c>
      <c r="AU8" s="11">
        <v>0</v>
      </c>
      <c r="AW8" s="20">
        <v>4</v>
      </c>
      <c r="AX8" s="10" t="s">
        <v>1542</v>
      </c>
      <c r="AZ8" s="11" t="s">
        <v>65</v>
      </c>
      <c r="BA8" s="11">
        <v>10</v>
      </c>
      <c r="BB8" s="11">
        <v>0</v>
      </c>
      <c r="BF8" t="s">
        <v>1543</v>
      </c>
    </row>
    <row r="9" spans="2:65">
      <c r="B9" s="11" t="s">
        <v>1544</v>
      </c>
      <c r="C9" s="39">
        <v>1</v>
      </c>
      <c r="E9" s="11" t="s">
        <v>620</v>
      </c>
      <c r="F9" s="39">
        <v>1</v>
      </c>
      <c r="H9" s="39">
        <v>0.2</v>
      </c>
      <c r="I9" s="39">
        <v>1</v>
      </c>
      <c r="J9" s="18" t="str">
        <f>CONCATENATE(H9,I9)</f>
        <v>0,21</v>
      </c>
      <c r="K9" s="44" t="s">
        <v>90</v>
      </c>
      <c r="M9" s="11" t="s">
        <v>1545</v>
      </c>
      <c r="O9" s="11" t="s">
        <v>200</v>
      </c>
      <c r="Q9" s="35" t="s">
        <v>1546</v>
      </c>
      <c r="R9" s="35"/>
      <c r="AC9" s="11">
        <v>5</v>
      </c>
      <c r="AD9" s="11" t="s">
        <v>1515</v>
      </c>
      <c r="AH9" s="11" t="str">
        <f t="shared" si="0"/>
        <v xml:space="preserve">Moderado+Moderado </v>
      </c>
      <c r="AI9" s="11" t="s">
        <v>536</v>
      </c>
      <c r="AJ9" s="11">
        <v>50</v>
      </c>
      <c r="AT9" s="11" t="s">
        <v>1519</v>
      </c>
      <c r="AU9" s="11">
        <v>15</v>
      </c>
      <c r="AW9" s="20">
        <v>5</v>
      </c>
      <c r="AX9" s="10" t="s">
        <v>1547</v>
      </c>
      <c r="AZ9" s="11" t="s">
        <v>66</v>
      </c>
      <c r="BA9" s="11">
        <v>15</v>
      </c>
      <c r="BB9" s="11">
        <v>0</v>
      </c>
      <c r="BF9" t="s">
        <v>833</v>
      </c>
    </row>
    <row r="10" spans="2:65">
      <c r="H10" s="39">
        <v>0.4</v>
      </c>
      <c r="I10" s="39">
        <v>0.2</v>
      </c>
      <c r="J10" s="18" t="str">
        <f t="shared" ref="J10:J29" si="1">CONCATENATE(H10,I10)</f>
        <v>0,40,2</v>
      </c>
      <c r="K10" s="19" t="s">
        <v>542</v>
      </c>
      <c r="M10" s="11" t="s">
        <v>1548</v>
      </c>
      <c r="O10" s="11" t="s">
        <v>140</v>
      </c>
      <c r="Q10" s="11" t="s">
        <v>94</v>
      </c>
      <c r="R10" s="39">
        <v>0.25</v>
      </c>
      <c r="Y10" s="35" t="s">
        <v>1549</v>
      </c>
      <c r="AC10" s="11">
        <v>6</v>
      </c>
      <c r="AD10" s="11" t="s">
        <v>180</v>
      </c>
      <c r="AH10" s="11" t="str">
        <f t="shared" si="0"/>
        <v xml:space="preserve">Moderado+Débil </v>
      </c>
      <c r="AI10" s="11" t="s">
        <v>1538</v>
      </c>
      <c r="AJ10" s="11">
        <v>0</v>
      </c>
      <c r="AT10" s="11" t="s">
        <v>1528</v>
      </c>
      <c r="AU10" s="11">
        <v>0</v>
      </c>
      <c r="AZ10" s="11" t="s">
        <v>67</v>
      </c>
      <c r="BA10" s="11">
        <v>10</v>
      </c>
      <c r="BB10" s="11">
        <v>0</v>
      </c>
      <c r="BF10" t="s">
        <v>1550</v>
      </c>
    </row>
    <row r="11" spans="2:65" ht="30">
      <c r="H11" s="39">
        <v>0.4</v>
      </c>
      <c r="I11" s="39">
        <v>0.4</v>
      </c>
      <c r="J11" s="18" t="str">
        <f t="shared" si="1"/>
        <v>0,40,4</v>
      </c>
      <c r="K11" s="43" t="s">
        <v>132</v>
      </c>
      <c r="M11" s="11" t="s">
        <v>1551</v>
      </c>
      <c r="O11" s="11" t="s">
        <v>1552</v>
      </c>
      <c r="Q11" s="11" t="s">
        <v>649</v>
      </c>
      <c r="R11" s="39">
        <v>0.15</v>
      </c>
      <c r="Y11" s="11" t="s">
        <v>99</v>
      </c>
      <c r="AC11" s="11">
        <v>7</v>
      </c>
      <c r="AD11" s="11" t="s">
        <v>180</v>
      </c>
      <c r="AH11" s="11" t="str">
        <f t="shared" si="0"/>
        <v xml:space="preserve">Débil+Fuerte </v>
      </c>
      <c r="AI11" s="11" t="s">
        <v>1538</v>
      </c>
      <c r="AJ11" s="11">
        <v>0</v>
      </c>
      <c r="AT11" s="11" t="s">
        <v>1520</v>
      </c>
      <c r="AU11" s="11">
        <v>15</v>
      </c>
      <c r="AZ11" s="22" t="s">
        <v>1553</v>
      </c>
      <c r="BA11" s="11">
        <v>30</v>
      </c>
      <c r="BB11" s="11">
        <v>0</v>
      </c>
    </row>
    <row r="12" spans="2:65">
      <c r="H12" s="39">
        <v>0.4</v>
      </c>
      <c r="I12" s="39">
        <v>0.6</v>
      </c>
      <c r="J12" s="18" t="str">
        <f t="shared" si="1"/>
        <v>0,40,6</v>
      </c>
      <c r="K12" s="43" t="s">
        <v>132</v>
      </c>
      <c r="M12" s="11" t="s">
        <v>1554</v>
      </c>
      <c r="O12" s="11" t="s">
        <v>1555</v>
      </c>
      <c r="Q12" s="11"/>
      <c r="R12" s="11"/>
      <c r="Y12" s="11" t="s">
        <v>1556</v>
      </c>
      <c r="AC12" s="11">
        <v>8</v>
      </c>
      <c r="AD12" s="11" t="s">
        <v>180</v>
      </c>
      <c r="AH12" s="11" t="str">
        <f t="shared" si="0"/>
        <v xml:space="preserve">Débil+Moderado </v>
      </c>
      <c r="AI12" s="11" t="s">
        <v>1538</v>
      </c>
      <c r="AJ12" s="11">
        <v>0</v>
      </c>
      <c r="AT12" s="11" t="s">
        <v>1529</v>
      </c>
      <c r="AU12" s="11">
        <v>10</v>
      </c>
    </row>
    <row r="13" spans="2:65">
      <c r="B13" t="s">
        <v>1557</v>
      </c>
      <c r="H13" s="39">
        <v>0.4</v>
      </c>
      <c r="I13" s="39">
        <v>0.8</v>
      </c>
      <c r="J13" s="18" t="str">
        <f t="shared" si="1"/>
        <v>0,40,8</v>
      </c>
      <c r="K13" s="21" t="s">
        <v>114</v>
      </c>
      <c r="M13" s="11" t="s">
        <v>84</v>
      </c>
      <c r="O13" s="11" t="s">
        <v>208</v>
      </c>
      <c r="Q13" s="11"/>
      <c r="AC13" s="11">
        <v>9</v>
      </c>
      <c r="AD13" s="11" t="s">
        <v>180</v>
      </c>
      <c r="AH13" s="11" t="str">
        <f t="shared" si="0"/>
        <v xml:space="preserve">Débil+Débil </v>
      </c>
      <c r="AI13" s="11" t="s">
        <v>1538</v>
      </c>
      <c r="AJ13" s="11">
        <v>0</v>
      </c>
      <c r="AT13" s="11" t="s">
        <v>1539</v>
      </c>
      <c r="AU13" s="11">
        <v>0</v>
      </c>
    </row>
    <row r="14" spans="2:65">
      <c r="B14" t="s">
        <v>154</v>
      </c>
      <c r="E14" s="648" t="s">
        <v>1476</v>
      </c>
      <c r="F14" s="649"/>
      <c r="H14" s="39">
        <v>0.4</v>
      </c>
      <c r="I14" s="39">
        <v>1</v>
      </c>
      <c r="J14" s="18" t="str">
        <f t="shared" si="1"/>
        <v>0,41</v>
      </c>
      <c r="K14" s="19" t="s">
        <v>90</v>
      </c>
      <c r="M14" s="11" t="s">
        <v>1558</v>
      </c>
      <c r="O14" s="11" t="s">
        <v>400</v>
      </c>
      <c r="AC14" s="11">
        <v>10</v>
      </c>
      <c r="AD14" s="11" t="s">
        <v>180</v>
      </c>
      <c r="AK14" s="35" t="s">
        <v>1499</v>
      </c>
      <c r="AL14" s="35" t="s">
        <v>1500</v>
      </c>
      <c r="AM14" s="35" t="s">
        <v>1501</v>
      </c>
      <c r="AT14" s="11" t="s">
        <v>1521</v>
      </c>
      <c r="AU14" s="11">
        <v>15</v>
      </c>
      <c r="BC14">
        <v>10</v>
      </c>
      <c r="BD14">
        <v>15</v>
      </c>
      <c r="BE14">
        <v>5</v>
      </c>
      <c r="BF14">
        <v>30</v>
      </c>
    </row>
    <row r="15" spans="2:65">
      <c r="B15" t="s">
        <v>313</v>
      </c>
      <c r="E15" s="35" t="s">
        <v>1487</v>
      </c>
      <c r="F15" s="35" t="s">
        <v>1486</v>
      </c>
      <c r="H15" s="39">
        <v>0.6</v>
      </c>
      <c r="I15" s="39">
        <v>0.2</v>
      </c>
      <c r="J15" s="18" t="str">
        <f t="shared" si="1"/>
        <v>0,60,2</v>
      </c>
      <c r="K15" s="19" t="s">
        <v>132</v>
      </c>
      <c r="M15" s="23" t="s">
        <v>1559</v>
      </c>
      <c r="O15" s="11" t="s">
        <v>358</v>
      </c>
      <c r="AC15" s="11">
        <v>11</v>
      </c>
      <c r="AD15" s="11" t="s">
        <v>180</v>
      </c>
      <c r="AH15" s="11" t="s">
        <v>1560</v>
      </c>
      <c r="AI15" s="11" t="s">
        <v>1516</v>
      </c>
      <c r="AJ15" s="11" t="s">
        <v>1560</v>
      </c>
      <c r="AK15" s="11" t="str">
        <f>CONCATENATE(AH15,"+",AI15)</f>
        <v xml:space="preserve">Fuerte+Fuerte </v>
      </c>
      <c r="AL15" s="11" t="s">
        <v>1560</v>
      </c>
      <c r="AM15" s="11">
        <v>100</v>
      </c>
      <c r="AT15" s="11" t="s">
        <v>1530</v>
      </c>
      <c r="AU15" s="11">
        <v>0</v>
      </c>
      <c r="AZ15" t="s">
        <v>1561</v>
      </c>
      <c r="BA15" t="s">
        <v>1562</v>
      </c>
      <c r="BC15">
        <v>0</v>
      </c>
      <c r="BD15">
        <v>0</v>
      </c>
      <c r="BE15">
        <v>0</v>
      </c>
      <c r="BF15">
        <v>0</v>
      </c>
    </row>
    <row r="16" spans="2:65">
      <c r="B16" t="s">
        <v>945</v>
      </c>
      <c r="E16" s="39">
        <v>0.2</v>
      </c>
      <c r="F16" s="11" t="s">
        <v>595</v>
      </c>
      <c r="H16" s="39">
        <v>0.6</v>
      </c>
      <c r="I16" s="39">
        <v>0.4</v>
      </c>
      <c r="J16" s="18" t="str">
        <f t="shared" si="1"/>
        <v>0,60,4</v>
      </c>
      <c r="K16" s="19" t="s">
        <v>132</v>
      </c>
      <c r="O16" s="11" t="s">
        <v>258</v>
      </c>
      <c r="Y16" s="35" t="s">
        <v>1563</v>
      </c>
      <c r="AC16" s="11">
        <v>12</v>
      </c>
      <c r="AD16" s="11" t="s">
        <v>1564</v>
      </c>
      <c r="AH16" s="11" t="s">
        <v>1560</v>
      </c>
      <c r="AI16" s="11" t="s">
        <v>536</v>
      </c>
      <c r="AJ16" s="11" t="s">
        <v>536</v>
      </c>
      <c r="AK16" s="11" t="str">
        <f t="shared" ref="AK16:AK23" si="2">CONCATENATE(AH16,"+",AI16)</f>
        <v xml:space="preserve">Fuerte+Moderado </v>
      </c>
      <c r="AL16" s="11" t="s">
        <v>536</v>
      </c>
      <c r="AM16" s="11">
        <v>50</v>
      </c>
      <c r="AT16" s="11" t="s">
        <v>1522</v>
      </c>
      <c r="AU16" s="11">
        <v>15</v>
      </c>
      <c r="AZ16" t="s">
        <v>1565</v>
      </c>
      <c r="BA16">
        <v>0</v>
      </c>
    </row>
    <row r="17" spans="2:53">
      <c r="B17" t="s">
        <v>970</v>
      </c>
      <c r="E17" s="39">
        <v>0.4</v>
      </c>
      <c r="F17" s="11" t="s">
        <v>519</v>
      </c>
      <c r="H17" s="39">
        <v>0.6</v>
      </c>
      <c r="I17" s="39">
        <v>0.6</v>
      </c>
      <c r="J17" s="18" t="str">
        <f t="shared" si="1"/>
        <v>0,60,6</v>
      </c>
      <c r="K17" s="19" t="s">
        <v>132</v>
      </c>
      <c r="O17" s="11" t="s">
        <v>387</v>
      </c>
      <c r="Y17" s="11" t="s">
        <v>509</v>
      </c>
      <c r="AC17" s="11">
        <v>13</v>
      </c>
      <c r="AD17" s="11" t="s">
        <v>1564</v>
      </c>
      <c r="AH17" s="11" t="s">
        <v>1560</v>
      </c>
      <c r="AI17" s="11" t="s">
        <v>1538</v>
      </c>
      <c r="AJ17" s="11" t="s">
        <v>1538</v>
      </c>
      <c r="AK17" s="11" t="str">
        <f t="shared" si="2"/>
        <v xml:space="preserve">Fuerte+Débil </v>
      </c>
      <c r="AL17" s="11" t="s">
        <v>1538</v>
      </c>
      <c r="AM17" s="11">
        <v>0</v>
      </c>
      <c r="AT17" s="11" t="s">
        <v>1531</v>
      </c>
      <c r="AU17" s="11">
        <v>0</v>
      </c>
      <c r="AZ17" t="s">
        <v>1566</v>
      </c>
      <c r="BA17">
        <v>1</v>
      </c>
    </row>
    <row r="18" spans="2:53">
      <c r="B18" t="s">
        <v>234</v>
      </c>
      <c r="E18" s="39">
        <v>0.6</v>
      </c>
      <c r="F18" s="11" t="s">
        <v>535</v>
      </c>
      <c r="H18" s="39">
        <v>0.6</v>
      </c>
      <c r="I18" s="39">
        <v>0.8</v>
      </c>
      <c r="J18" s="18" t="str">
        <f t="shared" si="1"/>
        <v>0,60,8</v>
      </c>
      <c r="K18" s="19" t="s">
        <v>520</v>
      </c>
      <c r="O18" s="11" t="s">
        <v>344</v>
      </c>
      <c r="Y18" s="11" t="s">
        <v>722</v>
      </c>
      <c r="AC18" s="11">
        <v>14</v>
      </c>
      <c r="AD18" s="11" t="s">
        <v>1564</v>
      </c>
      <c r="AH18" s="11" t="s">
        <v>1567</v>
      </c>
      <c r="AI18" s="11" t="s">
        <v>1516</v>
      </c>
      <c r="AJ18" s="11" t="s">
        <v>536</v>
      </c>
      <c r="AK18" s="11" t="str">
        <f t="shared" si="2"/>
        <v xml:space="preserve">Moderado+Fuerte </v>
      </c>
      <c r="AL18" s="11" t="s">
        <v>536</v>
      </c>
      <c r="AM18" s="11">
        <v>50</v>
      </c>
      <c r="AT18" s="11" t="s">
        <v>1523</v>
      </c>
      <c r="AU18" s="11">
        <v>10</v>
      </c>
      <c r="AZ18" t="s">
        <v>1568</v>
      </c>
      <c r="BA18">
        <v>2</v>
      </c>
    </row>
    <row r="19" spans="2:53">
      <c r="B19" t="s">
        <v>269</v>
      </c>
      <c r="E19" s="39">
        <v>0.8</v>
      </c>
      <c r="F19" s="11" t="s">
        <v>1569</v>
      </c>
      <c r="H19" s="39">
        <v>0.6</v>
      </c>
      <c r="I19" s="39">
        <v>1</v>
      </c>
      <c r="J19" s="18" t="str">
        <f t="shared" si="1"/>
        <v>0,61</v>
      </c>
      <c r="K19" s="19" t="s">
        <v>90</v>
      </c>
      <c r="O19" s="11" t="s">
        <v>318</v>
      </c>
      <c r="Y19" s="11"/>
      <c r="AC19" s="11">
        <v>15</v>
      </c>
      <c r="AD19" s="11" t="s">
        <v>1564</v>
      </c>
      <c r="AH19" s="11" t="s">
        <v>1567</v>
      </c>
      <c r="AI19" s="11" t="s">
        <v>536</v>
      </c>
      <c r="AJ19" s="11" t="s">
        <v>536</v>
      </c>
      <c r="AK19" s="11" t="str">
        <f t="shared" si="2"/>
        <v xml:space="preserve">Moderado+Moderado </v>
      </c>
      <c r="AL19" s="11" t="s">
        <v>536</v>
      </c>
      <c r="AM19" s="11">
        <v>50</v>
      </c>
      <c r="AT19" s="11" t="s">
        <v>1532</v>
      </c>
      <c r="AU19" s="11">
        <v>5</v>
      </c>
    </row>
    <row r="20" spans="2:53">
      <c r="B20" t="s">
        <v>1570</v>
      </c>
      <c r="E20" s="39">
        <v>1</v>
      </c>
      <c r="F20" s="11" t="s">
        <v>1571</v>
      </c>
      <c r="H20" s="39">
        <v>0.8</v>
      </c>
      <c r="I20" s="39">
        <v>0.2</v>
      </c>
      <c r="J20" s="18" t="str">
        <f t="shared" si="1"/>
        <v>0,80,2</v>
      </c>
      <c r="K20" s="19" t="s">
        <v>132</v>
      </c>
      <c r="O20" s="11" t="s">
        <v>291</v>
      </c>
      <c r="Y20" s="11"/>
      <c r="AC20" s="11">
        <v>16</v>
      </c>
      <c r="AD20" s="11" t="s">
        <v>1564</v>
      </c>
      <c r="AH20" s="11" t="s">
        <v>1567</v>
      </c>
      <c r="AI20" s="11" t="s">
        <v>1538</v>
      </c>
      <c r="AJ20" s="11" t="s">
        <v>1538</v>
      </c>
      <c r="AK20" s="11" t="str">
        <f t="shared" si="2"/>
        <v xml:space="preserve">Moderado+Débil </v>
      </c>
      <c r="AL20" s="11" t="s">
        <v>1538</v>
      </c>
      <c r="AM20" s="11">
        <v>0</v>
      </c>
      <c r="AT20" s="11" t="s">
        <v>1540</v>
      </c>
      <c r="AU20" s="11">
        <v>0</v>
      </c>
    </row>
    <row r="21" spans="2:53">
      <c r="B21" t="s">
        <v>137</v>
      </c>
      <c r="H21" s="39">
        <v>0.8</v>
      </c>
      <c r="I21" s="39">
        <v>0.4</v>
      </c>
      <c r="J21" s="18" t="str">
        <f t="shared" si="1"/>
        <v>0,80,4</v>
      </c>
      <c r="K21" s="19" t="s">
        <v>132</v>
      </c>
      <c r="O21" s="11" t="s">
        <v>1572</v>
      </c>
      <c r="Y21" s="11"/>
      <c r="AC21" s="11">
        <v>17</v>
      </c>
      <c r="AD21" s="11" t="s">
        <v>1564</v>
      </c>
      <c r="AH21" s="11" t="s">
        <v>1573</v>
      </c>
      <c r="AI21" s="11" t="s">
        <v>1516</v>
      </c>
      <c r="AJ21" s="11" t="s">
        <v>1538</v>
      </c>
      <c r="AK21" s="11" t="str">
        <f t="shared" si="2"/>
        <v xml:space="preserve">Débil+Fuerte </v>
      </c>
      <c r="AL21" s="11" t="s">
        <v>1538</v>
      </c>
      <c r="AM21" s="11">
        <v>0</v>
      </c>
      <c r="AT21" s="1"/>
      <c r="AU21" s="1"/>
    </row>
    <row r="22" spans="2:53">
      <c r="B22" t="s">
        <v>100</v>
      </c>
      <c r="H22" s="39">
        <v>0.8</v>
      </c>
      <c r="I22" s="39">
        <v>0.6</v>
      </c>
      <c r="J22" s="18" t="str">
        <f t="shared" si="1"/>
        <v>0,80,6</v>
      </c>
      <c r="K22" s="21" t="s">
        <v>114</v>
      </c>
      <c r="O22" s="11" t="s">
        <v>1574</v>
      </c>
      <c r="AC22" s="11">
        <v>18</v>
      </c>
      <c r="AD22" s="11" t="s">
        <v>1564</v>
      </c>
      <c r="AH22" s="11" t="s">
        <v>1573</v>
      </c>
      <c r="AI22" s="11" t="s">
        <v>536</v>
      </c>
      <c r="AJ22" s="11" t="s">
        <v>1538</v>
      </c>
      <c r="AK22" s="11" t="str">
        <f t="shared" si="2"/>
        <v xml:space="preserve">Débil+Moderado </v>
      </c>
      <c r="AL22" s="11" t="s">
        <v>1538</v>
      </c>
      <c r="AM22" s="11">
        <v>0</v>
      </c>
      <c r="AT22" s="1"/>
      <c r="AU22" s="1"/>
    </row>
    <row r="23" spans="2:53">
      <c r="H23" s="39">
        <v>0.8</v>
      </c>
      <c r="I23" s="39">
        <v>0.8</v>
      </c>
      <c r="J23" s="18" t="str">
        <f t="shared" si="1"/>
        <v>0,80,8</v>
      </c>
      <c r="K23" s="19" t="s">
        <v>114</v>
      </c>
      <c r="O23" s="11" t="s">
        <v>1575</v>
      </c>
      <c r="AC23" s="11">
        <v>19</v>
      </c>
      <c r="AD23" s="11" t="s">
        <v>1564</v>
      </c>
      <c r="AH23" s="11" t="s">
        <v>1573</v>
      </c>
      <c r="AI23" s="11" t="s">
        <v>1538</v>
      </c>
      <c r="AJ23" s="11" t="s">
        <v>1538</v>
      </c>
      <c r="AK23" s="11" t="str">
        <f t="shared" si="2"/>
        <v xml:space="preserve">Débil+Débil </v>
      </c>
      <c r="AL23" s="11" t="s">
        <v>1538</v>
      </c>
      <c r="AM23" s="11">
        <v>0</v>
      </c>
    </row>
    <row r="24" spans="2:53">
      <c r="B24" s="648" t="s">
        <v>1576</v>
      </c>
      <c r="C24" s="649"/>
      <c r="E24" s="648" t="s">
        <v>1477</v>
      </c>
      <c r="F24" s="649"/>
      <c r="H24" s="39">
        <v>0.8</v>
      </c>
      <c r="I24" s="39">
        <v>1</v>
      </c>
      <c r="J24" s="18" t="str">
        <f t="shared" si="1"/>
        <v>0,81</v>
      </c>
      <c r="K24" s="19" t="s">
        <v>90</v>
      </c>
      <c r="O24" s="11" t="s">
        <v>1577</v>
      </c>
    </row>
    <row r="25" spans="2:53">
      <c r="B25" s="35" t="s">
        <v>1486</v>
      </c>
      <c r="C25" s="35" t="s">
        <v>1487</v>
      </c>
      <c r="E25" s="35" t="s">
        <v>1486</v>
      </c>
      <c r="F25" s="35" t="s">
        <v>1487</v>
      </c>
      <c r="H25" s="39">
        <v>1</v>
      </c>
      <c r="I25" s="39">
        <v>0.2</v>
      </c>
      <c r="J25" s="18" t="str">
        <f t="shared" si="1"/>
        <v>10,2</v>
      </c>
      <c r="K25" s="21" t="s">
        <v>114</v>
      </c>
      <c r="O25" s="11" t="s">
        <v>1578</v>
      </c>
    </row>
    <row r="26" spans="2:53">
      <c r="B26" s="11" t="s">
        <v>113</v>
      </c>
      <c r="C26" s="11">
        <v>1</v>
      </c>
      <c r="E26" s="11" t="s">
        <v>1579</v>
      </c>
      <c r="F26" s="11">
        <v>1</v>
      </c>
      <c r="H26" s="39">
        <v>1</v>
      </c>
      <c r="I26" s="39">
        <v>0.4</v>
      </c>
      <c r="J26" s="18" t="str">
        <f t="shared" si="1"/>
        <v>10,4</v>
      </c>
      <c r="K26" s="21" t="s">
        <v>114</v>
      </c>
      <c r="O26" s="11" t="s">
        <v>1580</v>
      </c>
    </row>
    <row r="27" spans="2:53">
      <c r="B27" s="11" t="s">
        <v>153</v>
      </c>
      <c r="C27" s="11">
        <v>2</v>
      </c>
      <c r="E27" s="11" t="s">
        <v>1581</v>
      </c>
      <c r="F27" s="11">
        <v>2</v>
      </c>
      <c r="H27" s="39">
        <v>1</v>
      </c>
      <c r="I27" s="39">
        <v>0.6</v>
      </c>
      <c r="J27" s="18" t="str">
        <f t="shared" si="1"/>
        <v>10,6</v>
      </c>
      <c r="K27" s="21" t="s">
        <v>520</v>
      </c>
      <c r="O27" s="22" t="s">
        <v>1582</v>
      </c>
    </row>
    <row r="28" spans="2:53">
      <c r="B28" s="121" t="s">
        <v>88</v>
      </c>
      <c r="C28" s="11">
        <v>3</v>
      </c>
      <c r="E28" s="11" t="s">
        <v>132</v>
      </c>
      <c r="F28" s="11">
        <v>3</v>
      </c>
      <c r="H28" s="39">
        <v>1</v>
      </c>
      <c r="I28" s="39">
        <v>0.8</v>
      </c>
      <c r="J28" s="18" t="str">
        <f t="shared" si="1"/>
        <v>10,8</v>
      </c>
      <c r="K28" s="21" t="s">
        <v>114</v>
      </c>
      <c r="O28" s="23" t="s">
        <v>1583</v>
      </c>
    </row>
    <row r="29" spans="2:53">
      <c r="B29" s="121" t="s">
        <v>148</v>
      </c>
      <c r="C29" s="11">
        <v>4</v>
      </c>
      <c r="E29" s="11" t="s">
        <v>180</v>
      </c>
      <c r="F29" s="11">
        <v>4</v>
      </c>
      <c r="H29" s="39">
        <v>1</v>
      </c>
      <c r="I29" s="39">
        <v>1</v>
      </c>
      <c r="J29" s="18" t="str">
        <f t="shared" si="1"/>
        <v>11</v>
      </c>
      <c r="K29" s="19" t="s">
        <v>90</v>
      </c>
    </row>
    <row r="30" spans="2:53">
      <c r="B30" s="11" t="s">
        <v>1547</v>
      </c>
      <c r="C30" s="11">
        <v>5</v>
      </c>
      <c r="E30" s="11" t="s">
        <v>89</v>
      </c>
      <c r="F30" s="11">
        <v>5</v>
      </c>
    </row>
    <row r="31" spans="2:53" ht="15.75" thickBot="1"/>
    <row r="32" spans="2:53" ht="24" thickBot="1">
      <c r="H32" s="24">
        <v>51</v>
      </c>
      <c r="I32" s="24">
        <v>52</v>
      </c>
      <c r="J32" s="25">
        <v>53</v>
      </c>
      <c r="K32" s="25">
        <v>54</v>
      </c>
      <c r="L32" s="25">
        <v>55</v>
      </c>
    </row>
    <row r="33" spans="2:15" ht="24.75" thickTop="1" thickBot="1">
      <c r="H33" s="26">
        <v>41</v>
      </c>
      <c r="I33" s="24">
        <v>42</v>
      </c>
      <c r="J33" s="24">
        <v>43</v>
      </c>
      <c r="K33" s="27">
        <v>44</v>
      </c>
      <c r="L33" s="27">
        <v>45</v>
      </c>
    </row>
    <row r="34" spans="2:15" ht="24" thickBot="1">
      <c r="H34" s="28">
        <v>31</v>
      </c>
      <c r="I34" s="29">
        <v>32</v>
      </c>
      <c r="J34" s="24">
        <v>33</v>
      </c>
      <c r="K34" s="30">
        <v>34</v>
      </c>
      <c r="L34" s="30">
        <v>35</v>
      </c>
    </row>
    <row r="35" spans="2:15" ht="24" thickBot="1">
      <c r="H35" s="28">
        <v>21</v>
      </c>
      <c r="I35" s="28">
        <v>22</v>
      </c>
      <c r="J35" s="29">
        <v>23</v>
      </c>
      <c r="K35" s="24">
        <v>24</v>
      </c>
      <c r="L35" s="30">
        <v>25</v>
      </c>
      <c r="O35" s="35" t="s">
        <v>1584</v>
      </c>
    </row>
    <row r="36" spans="2:15" ht="24" thickBot="1">
      <c r="H36" s="28">
        <v>11</v>
      </c>
      <c r="I36" s="28">
        <v>12</v>
      </c>
      <c r="J36" s="29">
        <v>13</v>
      </c>
      <c r="K36" s="24">
        <v>14</v>
      </c>
      <c r="L36" s="30">
        <v>15</v>
      </c>
      <c r="O36" s="11" t="s">
        <v>1585</v>
      </c>
    </row>
    <row r="37" spans="2:15">
      <c r="H37" s="1"/>
      <c r="I37" s="1"/>
      <c r="J37" s="1"/>
      <c r="K37" s="1"/>
      <c r="O37" s="11" t="s">
        <v>1586</v>
      </c>
    </row>
    <row r="38" spans="2:15">
      <c r="H38" s="1"/>
      <c r="I38" s="1"/>
      <c r="J38" s="1"/>
      <c r="K38" s="14"/>
      <c r="L38" s="19" t="s">
        <v>542</v>
      </c>
      <c r="O38" s="11" t="s">
        <v>1587</v>
      </c>
    </row>
    <row r="39" spans="2:15">
      <c r="H39" s="1"/>
      <c r="I39" s="1"/>
      <c r="J39" s="1"/>
      <c r="K39" s="13"/>
      <c r="L39" s="19" t="s">
        <v>132</v>
      </c>
      <c r="O39" s="11" t="s">
        <v>1588</v>
      </c>
    </row>
    <row r="40" spans="2:15" ht="23.25">
      <c r="H40" s="1"/>
      <c r="I40" s="1"/>
      <c r="J40" s="1"/>
      <c r="K40" s="24"/>
      <c r="L40" s="19" t="s">
        <v>114</v>
      </c>
      <c r="O40" s="11" t="s">
        <v>1589</v>
      </c>
    </row>
    <row r="41" spans="2:15">
      <c r="H41" s="1"/>
      <c r="I41" s="1"/>
      <c r="J41" s="1"/>
      <c r="K41" s="12"/>
      <c r="L41" s="19" t="s">
        <v>90</v>
      </c>
      <c r="O41" s="11" t="s">
        <v>1590</v>
      </c>
    </row>
    <row r="42" spans="2:15">
      <c r="H42" s="1"/>
      <c r="I42" s="1"/>
      <c r="J42" s="1"/>
      <c r="K42" s="1"/>
      <c r="O42" s="11" t="s">
        <v>1591</v>
      </c>
    </row>
    <row r="43" spans="2:15">
      <c r="H43" s="1"/>
      <c r="I43" s="1"/>
      <c r="J43" s="1"/>
      <c r="K43" s="1"/>
      <c r="O43" s="11" t="s">
        <v>1592</v>
      </c>
    </row>
    <row r="44" spans="2:15">
      <c r="H44" s="1"/>
      <c r="I44" s="1"/>
      <c r="J44" s="1"/>
      <c r="K44" s="1"/>
    </row>
    <row r="45" spans="2:15">
      <c r="H45" s="650" t="s">
        <v>1593</v>
      </c>
      <c r="I45" s="651"/>
      <c r="J45" s="651"/>
      <c r="K45" s="652"/>
    </row>
    <row r="46" spans="2:15">
      <c r="B46" s="36" t="s">
        <v>22</v>
      </c>
      <c r="C46" s="36" t="s">
        <v>1594</v>
      </c>
      <c r="D46" s="22"/>
      <c r="E46" s="22"/>
      <c r="F46" s="36" t="s">
        <v>22</v>
      </c>
      <c r="G46" s="36" t="s">
        <v>1595</v>
      </c>
      <c r="H46" s="35" t="s">
        <v>1488</v>
      </c>
      <c r="I46" s="35" t="s">
        <v>1489</v>
      </c>
      <c r="J46" s="35" t="s">
        <v>1490</v>
      </c>
      <c r="K46" s="35" t="s">
        <v>1491</v>
      </c>
    </row>
    <row r="47" spans="2:15" ht="150">
      <c r="B47" s="50" t="s">
        <v>448</v>
      </c>
      <c r="C47" s="51" t="s">
        <v>450</v>
      </c>
      <c r="D47" s="22"/>
      <c r="E47" s="22"/>
      <c r="F47" s="50" t="s">
        <v>448</v>
      </c>
      <c r="G47" s="9" t="s">
        <v>451</v>
      </c>
      <c r="H47" s="11">
        <v>1</v>
      </c>
      <c r="I47" s="11">
        <v>1</v>
      </c>
      <c r="J47" s="18" t="str">
        <f>CONCATENATE(H47,I47)</f>
        <v>11</v>
      </c>
      <c r="K47" s="19" t="s">
        <v>542</v>
      </c>
    </row>
    <row r="48" spans="2:15" ht="270">
      <c r="B48" s="50" t="s">
        <v>78</v>
      </c>
      <c r="C48" s="51" t="s">
        <v>80</v>
      </c>
      <c r="D48" s="22"/>
      <c r="E48" s="22"/>
      <c r="F48" s="50" t="s">
        <v>78</v>
      </c>
      <c r="G48" s="9" t="s">
        <v>81</v>
      </c>
      <c r="H48" s="11">
        <v>1</v>
      </c>
      <c r="I48" s="11">
        <v>2</v>
      </c>
      <c r="J48" s="18" t="str">
        <f t="shared" ref="J48:J71" si="3">CONCATENATE(H48,I48)</f>
        <v>12</v>
      </c>
      <c r="K48" s="19" t="s">
        <v>542</v>
      </c>
    </row>
    <row r="49" spans="2:11" ht="90">
      <c r="B49" s="50" t="s">
        <v>465</v>
      </c>
      <c r="C49" s="51" t="s">
        <v>467</v>
      </c>
      <c r="D49" s="22"/>
      <c r="E49" s="22"/>
      <c r="F49" s="50" t="s">
        <v>465</v>
      </c>
      <c r="G49" s="9" t="s">
        <v>81</v>
      </c>
      <c r="H49" s="11">
        <v>1</v>
      </c>
      <c r="I49" s="11">
        <v>3</v>
      </c>
      <c r="J49" s="18" t="str">
        <f t="shared" si="3"/>
        <v>13</v>
      </c>
      <c r="K49" s="19" t="s">
        <v>132</v>
      </c>
    </row>
    <row r="50" spans="2:11" ht="78.599999999999994" customHeight="1">
      <c r="B50" s="50" t="s">
        <v>123</v>
      </c>
      <c r="C50" s="51" t="s">
        <v>125</v>
      </c>
      <c r="D50" s="22"/>
      <c r="E50" s="22"/>
      <c r="F50" s="50" t="s">
        <v>123</v>
      </c>
      <c r="G50" s="9" t="s">
        <v>126</v>
      </c>
      <c r="H50" s="11">
        <v>1</v>
      </c>
      <c r="I50" s="11">
        <v>4</v>
      </c>
      <c r="J50" s="18" t="str">
        <f t="shared" si="3"/>
        <v>14</v>
      </c>
      <c r="K50" s="21" t="s">
        <v>114</v>
      </c>
    </row>
    <row r="51" spans="2:11" ht="240">
      <c r="B51" s="50" t="s">
        <v>548</v>
      </c>
      <c r="C51" s="51" t="s">
        <v>1596</v>
      </c>
      <c r="D51" s="22"/>
      <c r="E51" s="22"/>
      <c r="F51" s="50" t="s">
        <v>548</v>
      </c>
      <c r="G51" s="9" t="s">
        <v>551</v>
      </c>
      <c r="H51" s="11">
        <v>1</v>
      </c>
      <c r="I51" s="11">
        <v>5</v>
      </c>
      <c r="J51" s="18" t="str">
        <f t="shared" si="3"/>
        <v>15</v>
      </c>
      <c r="K51" s="21" t="s">
        <v>114</v>
      </c>
    </row>
    <row r="52" spans="2:11" ht="60">
      <c r="B52" s="50" t="s">
        <v>244</v>
      </c>
      <c r="C52" s="51" t="s">
        <v>1597</v>
      </c>
      <c r="D52" s="22"/>
      <c r="E52" s="22"/>
      <c r="F52" s="50" t="s">
        <v>244</v>
      </c>
      <c r="G52" s="9" t="s">
        <v>176</v>
      </c>
      <c r="H52" s="11">
        <v>2</v>
      </c>
      <c r="I52" s="11">
        <v>1</v>
      </c>
      <c r="J52" s="18" t="str">
        <f t="shared" si="3"/>
        <v>21</v>
      </c>
      <c r="K52" s="19" t="s">
        <v>542</v>
      </c>
    </row>
    <row r="53" spans="2:11" ht="360">
      <c r="B53" s="50" t="s">
        <v>105</v>
      </c>
      <c r="C53" s="51" t="s">
        <v>107</v>
      </c>
      <c r="D53" s="22"/>
      <c r="E53" s="22"/>
      <c r="F53" s="50" t="s">
        <v>105</v>
      </c>
      <c r="G53" s="9" t="s">
        <v>108</v>
      </c>
      <c r="H53" s="11">
        <v>2</v>
      </c>
      <c r="I53" s="11">
        <v>2</v>
      </c>
      <c r="J53" s="18" t="str">
        <f t="shared" si="3"/>
        <v>22</v>
      </c>
      <c r="K53" s="19" t="s">
        <v>542</v>
      </c>
    </row>
    <row r="54" spans="2:11" ht="195">
      <c r="B54" s="50" t="s">
        <v>200</v>
      </c>
      <c r="C54" s="51" t="s">
        <v>1598</v>
      </c>
      <c r="D54" s="22"/>
      <c r="E54" s="22"/>
      <c r="F54" s="50" t="s">
        <v>200</v>
      </c>
      <c r="G54" s="9" t="s">
        <v>1599</v>
      </c>
      <c r="H54" s="11">
        <v>2</v>
      </c>
      <c r="I54" s="11">
        <v>3</v>
      </c>
      <c r="J54" s="18" t="str">
        <f t="shared" si="3"/>
        <v>23</v>
      </c>
      <c r="K54" s="19" t="s">
        <v>132</v>
      </c>
    </row>
    <row r="55" spans="2:11" ht="240">
      <c r="B55" s="50" t="s">
        <v>140</v>
      </c>
      <c r="C55" s="51" t="s">
        <v>579</v>
      </c>
      <c r="D55" s="22"/>
      <c r="E55" s="22"/>
      <c r="F55" s="50" t="s">
        <v>140</v>
      </c>
      <c r="G55" s="9" t="s">
        <v>143</v>
      </c>
      <c r="H55" s="11">
        <v>2</v>
      </c>
      <c r="I55" s="11">
        <v>4</v>
      </c>
      <c r="J55" s="18" t="str">
        <f t="shared" si="3"/>
        <v>24</v>
      </c>
      <c r="K55" s="21" t="s">
        <v>114</v>
      </c>
    </row>
    <row r="56" spans="2:11" ht="300">
      <c r="B56" s="50" t="s">
        <v>159</v>
      </c>
      <c r="C56" s="51" t="s">
        <v>1600</v>
      </c>
      <c r="D56" s="22"/>
      <c r="E56" s="22"/>
      <c r="F56" s="50" t="s">
        <v>159</v>
      </c>
      <c r="G56" s="9" t="s">
        <v>1601</v>
      </c>
      <c r="H56" s="11">
        <v>2</v>
      </c>
      <c r="I56" s="11">
        <v>5</v>
      </c>
      <c r="J56" s="18" t="str">
        <f t="shared" si="3"/>
        <v>25</v>
      </c>
      <c r="K56" s="19" t="s">
        <v>90</v>
      </c>
    </row>
    <row r="57" spans="2:11" ht="170.45" customHeight="1">
      <c r="B57" s="50" t="s">
        <v>173</v>
      </c>
      <c r="C57" s="51" t="s">
        <v>1602</v>
      </c>
      <c r="D57" s="22"/>
      <c r="E57" s="22"/>
      <c r="F57" s="50" t="s">
        <v>173</v>
      </c>
      <c r="G57" s="9" t="s">
        <v>176</v>
      </c>
      <c r="H57" s="11">
        <v>3</v>
      </c>
      <c r="I57" s="11">
        <v>1</v>
      </c>
      <c r="J57" s="18" t="str">
        <f t="shared" si="3"/>
        <v>31</v>
      </c>
      <c r="K57" s="19" t="s">
        <v>542</v>
      </c>
    </row>
    <row r="58" spans="2:11" ht="183.6" customHeight="1">
      <c r="B58" s="50" t="s">
        <v>208</v>
      </c>
      <c r="C58" s="51" t="s">
        <v>210</v>
      </c>
      <c r="D58" s="22"/>
      <c r="E58" s="22"/>
      <c r="F58" s="50" t="s">
        <v>208</v>
      </c>
      <c r="G58" s="9" t="s">
        <v>701</v>
      </c>
      <c r="H58" s="11">
        <v>3</v>
      </c>
      <c r="I58" s="11">
        <v>2</v>
      </c>
      <c r="J58" s="18" t="str">
        <f t="shared" si="3"/>
        <v>32</v>
      </c>
      <c r="K58" s="19" t="s">
        <v>132</v>
      </c>
    </row>
    <row r="59" spans="2:11" ht="90">
      <c r="B59" s="50" t="s">
        <v>400</v>
      </c>
      <c r="C59" s="51" t="s">
        <v>402</v>
      </c>
      <c r="D59" s="22"/>
      <c r="E59" s="22"/>
      <c r="F59" s="50" t="s">
        <v>400</v>
      </c>
      <c r="G59" s="9" t="s">
        <v>403</v>
      </c>
      <c r="H59" s="11">
        <v>3</v>
      </c>
      <c r="I59" s="11">
        <v>3</v>
      </c>
      <c r="J59" s="18" t="str">
        <f t="shared" si="3"/>
        <v>33</v>
      </c>
      <c r="K59" s="21" t="s">
        <v>114</v>
      </c>
    </row>
    <row r="60" spans="2:11" ht="105">
      <c r="B60" s="50" t="s">
        <v>358</v>
      </c>
      <c r="C60" s="51" t="s">
        <v>360</v>
      </c>
      <c r="D60" s="22"/>
      <c r="E60" s="22"/>
      <c r="F60" s="50" t="s">
        <v>358</v>
      </c>
      <c r="G60" s="9" t="s">
        <v>294</v>
      </c>
      <c r="H60" s="11">
        <v>3</v>
      </c>
      <c r="I60" s="11">
        <v>4</v>
      </c>
      <c r="J60" s="18" t="str">
        <f t="shared" si="3"/>
        <v>34</v>
      </c>
      <c r="K60" s="19" t="s">
        <v>90</v>
      </c>
    </row>
    <row r="61" spans="2:11" ht="105">
      <c r="B61" s="50" t="s">
        <v>258</v>
      </c>
      <c r="C61" s="51" t="s">
        <v>260</v>
      </c>
      <c r="D61" s="22"/>
      <c r="E61" s="22"/>
      <c r="F61" s="50" t="s">
        <v>258</v>
      </c>
      <c r="G61" s="9" t="s">
        <v>261</v>
      </c>
      <c r="H61" s="11">
        <v>3</v>
      </c>
      <c r="I61" s="11">
        <v>5</v>
      </c>
      <c r="J61" s="18" t="str">
        <f t="shared" si="3"/>
        <v>35</v>
      </c>
      <c r="K61" s="19" t="s">
        <v>90</v>
      </c>
    </row>
    <row r="62" spans="2:11" ht="91.9" customHeight="1">
      <c r="B62" s="50" t="s">
        <v>387</v>
      </c>
      <c r="C62" s="51" t="s">
        <v>389</v>
      </c>
      <c r="D62" s="22"/>
      <c r="E62" s="22"/>
      <c r="F62" s="50" t="s">
        <v>387</v>
      </c>
      <c r="G62" s="9" t="s">
        <v>992</v>
      </c>
      <c r="H62" s="11">
        <v>4</v>
      </c>
      <c r="I62" s="11">
        <v>1</v>
      </c>
      <c r="J62" s="18" t="str">
        <f t="shared" si="3"/>
        <v>41</v>
      </c>
      <c r="K62" s="19" t="s">
        <v>132</v>
      </c>
    </row>
    <row r="63" spans="2:11" ht="225">
      <c r="B63" s="50" t="s">
        <v>344</v>
      </c>
      <c r="C63" s="51" t="s">
        <v>346</v>
      </c>
      <c r="D63" s="22"/>
      <c r="E63" s="22"/>
      <c r="F63" s="50" t="s">
        <v>344</v>
      </c>
      <c r="G63" s="9" t="s">
        <v>1603</v>
      </c>
      <c r="H63" s="11">
        <v>4</v>
      </c>
      <c r="I63" s="11">
        <v>2</v>
      </c>
      <c r="J63" s="18" t="str">
        <f t="shared" si="3"/>
        <v>42</v>
      </c>
      <c r="K63" s="21" t="s">
        <v>114</v>
      </c>
    </row>
    <row r="64" spans="2:11" ht="120">
      <c r="B64" s="50" t="s">
        <v>318</v>
      </c>
      <c r="C64" s="51" t="s">
        <v>862</v>
      </c>
      <c r="D64" s="22"/>
      <c r="E64" s="22"/>
      <c r="F64" s="50" t="s">
        <v>318</v>
      </c>
      <c r="G64" s="9" t="s">
        <v>321</v>
      </c>
      <c r="H64" s="11">
        <v>4</v>
      </c>
      <c r="I64" s="11">
        <v>3</v>
      </c>
      <c r="J64" s="18" t="str">
        <f t="shared" si="3"/>
        <v>43</v>
      </c>
      <c r="K64" s="21" t="s">
        <v>114</v>
      </c>
    </row>
    <row r="65" spans="2:11" ht="390">
      <c r="B65" s="50" t="s">
        <v>291</v>
      </c>
      <c r="C65" s="51" t="s">
        <v>293</v>
      </c>
      <c r="D65" s="22"/>
      <c r="E65" s="22"/>
      <c r="F65" s="50" t="s">
        <v>291</v>
      </c>
      <c r="G65" s="9" t="s">
        <v>294</v>
      </c>
      <c r="H65" s="11">
        <v>4</v>
      </c>
      <c r="I65" s="11">
        <v>4</v>
      </c>
      <c r="J65" s="18" t="str">
        <f t="shared" si="3"/>
        <v>44</v>
      </c>
      <c r="K65" s="19" t="s">
        <v>90</v>
      </c>
    </row>
    <row r="66" spans="2:11" ht="195">
      <c r="B66" s="50" t="s">
        <v>189</v>
      </c>
      <c r="C66" s="51" t="s">
        <v>191</v>
      </c>
      <c r="D66" s="22"/>
      <c r="E66" s="22"/>
      <c r="F66" s="50" t="s">
        <v>189</v>
      </c>
      <c r="G66" s="9" t="s">
        <v>192</v>
      </c>
      <c r="H66" s="11">
        <v>4</v>
      </c>
      <c r="I66" s="11">
        <v>5</v>
      </c>
      <c r="J66" s="18" t="str">
        <f t="shared" si="3"/>
        <v>45</v>
      </c>
      <c r="K66" s="19" t="s">
        <v>90</v>
      </c>
    </row>
    <row r="67" spans="2:11" ht="165">
      <c r="B67" s="188" t="s">
        <v>224</v>
      </c>
      <c r="C67" s="189" t="s">
        <v>729</v>
      </c>
      <c r="F67" s="188" t="s">
        <v>224</v>
      </c>
      <c r="G67" s="9" t="s">
        <v>227</v>
      </c>
      <c r="H67" s="11">
        <v>5</v>
      </c>
      <c r="I67" s="11">
        <v>1</v>
      </c>
      <c r="J67" s="18" t="str">
        <f t="shared" si="3"/>
        <v>51</v>
      </c>
      <c r="K67" s="21" t="s">
        <v>114</v>
      </c>
    </row>
    <row r="68" spans="2:11">
      <c r="H68" s="11">
        <v>5</v>
      </c>
      <c r="I68" s="11">
        <v>2</v>
      </c>
      <c r="J68" s="18" t="str">
        <f t="shared" si="3"/>
        <v>52</v>
      </c>
      <c r="K68" s="21" t="s">
        <v>114</v>
      </c>
    </row>
    <row r="69" spans="2:11">
      <c r="H69" s="11">
        <v>5</v>
      </c>
      <c r="I69" s="11">
        <v>3</v>
      </c>
      <c r="J69" s="18" t="str">
        <f t="shared" si="3"/>
        <v>53</v>
      </c>
      <c r="K69" s="19" t="s">
        <v>90</v>
      </c>
    </row>
    <row r="70" spans="2:11">
      <c r="H70" s="11">
        <v>5</v>
      </c>
      <c r="I70" s="11">
        <v>4</v>
      </c>
      <c r="J70" s="18" t="str">
        <f t="shared" si="3"/>
        <v>54</v>
      </c>
      <c r="K70" s="19" t="s">
        <v>90</v>
      </c>
    </row>
    <row r="71" spans="2:11">
      <c r="H71" s="11">
        <v>5</v>
      </c>
      <c r="I71" s="11">
        <v>5</v>
      </c>
      <c r="J71" s="18" t="str">
        <f t="shared" si="3"/>
        <v>55</v>
      </c>
      <c r="K71" s="19" t="s">
        <v>90</v>
      </c>
    </row>
  </sheetData>
  <autoFilter ref="H4:K29" xr:uid="{00000000-0009-0000-0000-000004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f94d95547a8d8886c6d5b9d85697b5c9">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2a9380be10cac4553714fffffbe1c35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855BABE9-0AEB-48B7-9B4A-5C33E220727F}"/>
</file>

<file path=customXml/itemProps2.xml><?xml version="1.0" encoding="utf-8"?>
<ds:datastoreItem xmlns:ds="http://schemas.openxmlformats.org/officeDocument/2006/customXml" ds:itemID="{1D180A93-B01A-456B-8535-F8307753635F}"/>
</file>

<file path=customXml/itemProps3.xml><?xml version="1.0" encoding="utf-8"?>
<ds:datastoreItem xmlns:ds="http://schemas.openxmlformats.org/officeDocument/2006/customXml" ds:itemID="{D8C44440-E582-4115-B452-950DFD91DB6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2026-05-12T00:16:49Z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